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>
    <definedName name="Excel_BuiltIn_Print_Area_1">'Лист1'!$A$1:$M$186</definedName>
    <definedName name="Excel_BuiltIn_Print_Titles_1">'Лист1'!$7:$12</definedName>
    <definedName name="_xlnm.Print_Titles" localSheetId="0">'Лист1'!$9:$12</definedName>
    <definedName name="_xlnm.Print_Area" localSheetId="0">'Лист1'!$A$1:$M$172</definedName>
  </definedNames>
  <calcPr fullCalcOnLoad="1"/>
</workbook>
</file>

<file path=xl/sharedStrings.xml><?xml version="1.0" encoding="utf-8"?>
<sst xmlns="http://schemas.openxmlformats.org/spreadsheetml/2006/main" count="1005" uniqueCount="197">
  <si>
    <t>Прогноз социально-экономического развития муниципального образования</t>
  </si>
  <si>
    <t>Показатели</t>
  </si>
  <si>
    <t>оценка</t>
  </si>
  <si>
    <t>прогноз</t>
  </si>
  <si>
    <t>тыс.человек</t>
  </si>
  <si>
    <t>Добыча полезных ископаемых</t>
  </si>
  <si>
    <t>млн. руб. в ценах соответствующих лет</t>
  </si>
  <si>
    <t>Обрабатывающие производства</t>
  </si>
  <si>
    <t>млн.руб. в ценах соответствующих лет</t>
  </si>
  <si>
    <t>Объем потребления электрической энергии</t>
  </si>
  <si>
    <t xml:space="preserve"> Продукция сельского хозяйства во всех категориях хозяйств - всего</t>
  </si>
  <si>
    <t>темп роста (снижения) к пред.году в сопоставимых ценах</t>
  </si>
  <si>
    <t>единиц</t>
  </si>
  <si>
    <t>%</t>
  </si>
  <si>
    <t>в том числе:</t>
  </si>
  <si>
    <t>Объем работ, выполненных по виду деятельности "строительство" (Раздел F)</t>
  </si>
  <si>
    <t>% к предыдущему году в сопоставимых ценах</t>
  </si>
  <si>
    <t xml:space="preserve">Объем платных услуг населению </t>
  </si>
  <si>
    <t>Количество малых предприятий, всего (по состоянию на конец года)</t>
  </si>
  <si>
    <t>Оборот малых предприятий</t>
  </si>
  <si>
    <t>человек</t>
  </si>
  <si>
    <t>Количество средних предприятий, всего (по состоянию на конец года)</t>
  </si>
  <si>
    <t>Оборот средних предприятий</t>
  </si>
  <si>
    <t>Число индивидуальных предпринимателей (физических лиц, действующих без образования юридического лица)</t>
  </si>
  <si>
    <t>Объем инвестиций (в основной капитал) за счет всех источников финансирования - всего</t>
  </si>
  <si>
    <t>млн.руб.</t>
  </si>
  <si>
    <t xml:space="preserve">   единый налог на вмененный доход</t>
  </si>
  <si>
    <t xml:space="preserve">   единый сельскохозяйственный налог</t>
  </si>
  <si>
    <t xml:space="preserve">Неналоговые доходы </t>
  </si>
  <si>
    <t>тыс. кв. м</t>
  </si>
  <si>
    <t>тыс. чел.</t>
  </si>
  <si>
    <t>Прочие налоговые доходы</t>
  </si>
  <si>
    <t>Национальная безопасность и правоохранительная деятельность</t>
  </si>
  <si>
    <t>Индекс физического объема</t>
  </si>
  <si>
    <t xml:space="preserve">Индекс производства по виду деятельности "строительство" </t>
  </si>
  <si>
    <t>Фонд начисленной заработной платы всех работников</t>
  </si>
  <si>
    <t>отчет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</si>
  <si>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</si>
  <si>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</si>
  <si>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</si>
  <si>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- 11 Производство напитков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</si>
  <si>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</si>
  <si>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</si>
  <si>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</si>
  <si>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</si>
  <si>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Объем отгруженных товаров собственного производства, выполненных работ и услуг собственными силами - 17 Производство бумаги и бумажных изделий 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</si>
  <si>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</si>
  <si>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</si>
  <si>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</si>
  <si>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</si>
  <si>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</si>
  <si>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</si>
  <si>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</si>
  <si>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</si>
  <si>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</si>
  <si>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</si>
  <si>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</si>
  <si>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</si>
  <si>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</si>
  <si>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</si>
  <si>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Объем отгруженных товаров собственного производства, выполненных работ и услуг собственными силами - 33 Ремонт и монтаж машин и оборудования</t>
  </si>
  <si>
    <t>Обеспечение электрической энергией, газом и паром;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</si>
  <si>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</si>
  <si>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</si>
  <si>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</si>
  <si>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 xml:space="preserve">млн. руб. </t>
  </si>
  <si>
    <t>млн. руб.</t>
  </si>
  <si>
    <t>Налог на доходы физических лиц</t>
  </si>
  <si>
    <t>Численность  населения муниципального образования (среднегодовая)</t>
  </si>
  <si>
    <t>1. Население</t>
  </si>
  <si>
    <t>Темп роста отгрузки - РАЗДЕЛ B: Добыча полезных ископаемых</t>
  </si>
  <si>
    <t>% к предыдущему году в действующих ценах</t>
  </si>
  <si>
    <t>Темп роста отгрузки - РАЗДЕЛ C: Обрабатывающие производства</t>
  </si>
  <si>
    <t>Темп роста отгрузки - 10 Производство пищевых продуктов</t>
  </si>
  <si>
    <t>Темп роста отгрузки - 11 Производство напитков</t>
  </si>
  <si>
    <t>Темп роста отгрузки - 13 Производство текстильных изделий</t>
  </si>
  <si>
    <t>Темп роста отгрузки - 14 Производство одежды</t>
  </si>
  <si>
    <t>Темп роста отгрузки - 15 Производство кожи и изделий из кожи</t>
  </si>
  <si>
    <t>Темп роста отгрузки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</si>
  <si>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Темп роста отгрузки - 17 Производство бумаги и бумажных изделий </t>
  </si>
  <si>
    <t>Темп роста отгрузки - 18 Деятельность полиграфическая и копирование носителей информации</t>
  </si>
  <si>
    <t>Темп роста отгрузки - 20 Производство химических веществ и химических продуктов</t>
  </si>
  <si>
    <t>Темп роста отгрузки - 21 Производство лекарственных средств и материалов, применяемых в медицинских целях</t>
  </si>
  <si>
    <t>Темп роста отгрузки - 22 Производство резиновых и пластмассовых изделий</t>
  </si>
  <si>
    <t>Темп роста отгрузки - 23 Производство прочей неметаллической минеральной продукции</t>
  </si>
  <si>
    <t xml:space="preserve">Темп роста отгрузки -  24 Производство металлургическое </t>
  </si>
  <si>
    <t>Темп роста отгрузки - 25 Производство готовых металлических изделий, кроме машин и оборудования</t>
  </si>
  <si>
    <t>Темп роста отгрузки - 26 Производство компьютеров, электронных и  оптических изделий</t>
  </si>
  <si>
    <t>Темп роста отгрузки - 27 Производство электрического оборудования</t>
  </si>
  <si>
    <t>Темп роста отгрузки - 28 Производство машин и оборудования, не включенных в другие группировки</t>
  </si>
  <si>
    <t>Темп роста отгрузки - 30 Производство прочих транспортных средств и оборудования</t>
  </si>
  <si>
    <t>Темп роста отгрузки - 29 Производство автотранспортных средств, прицепов и полуприцепов</t>
  </si>
  <si>
    <t>Темп роста отгрузки - 31 Производство мебели</t>
  </si>
  <si>
    <t>Темп роста отгрузки - 32 Производство прочих готовых изделий</t>
  </si>
  <si>
    <t>Темп роста отгрузки - 33 Ремонт и монтаж машин и оборудования</t>
  </si>
  <si>
    <t xml:space="preserve">Темп роста отгрузки - РАЗДЕЛ D: Обеспечение электрической энергией, газом и паром; кондиционирование воздуха </t>
  </si>
  <si>
    <t>в том числе население</t>
  </si>
  <si>
    <t>Темп роста отгрузки - РАЗДЕЛ E: Водоснабжение; водоотведение, организация сбора и утилизации отходов, деятельность по ликвидации загрязнений</t>
  </si>
  <si>
    <t>Продукция растениеводства</t>
  </si>
  <si>
    <t>Продукция  животноводства</t>
  </si>
  <si>
    <t>Ввод в действие жилых домов</t>
  </si>
  <si>
    <t xml:space="preserve">тыс. кв.м </t>
  </si>
  <si>
    <t>%  к предыдущему году</t>
  </si>
  <si>
    <t>Ввод общей площади жилых домов, приходящейся в среднем на одного жителя</t>
  </si>
  <si>
    <t>кв.м</t>
  </si>
  <si>
    <t>Удельный вес жилых домов, построенных населением</t>
  </si>
  <si>
    <t xml:space="preserve">Оборот розничной торговли  </t>
  </si>
  <si>
    <t>% к предыдущему году</t>
  </si>
  <si>
    <t xml:space="preserve">Среднесписочная численность работников (без внешних совместителей) по малым предприятиям </t>
  </si>
  <si>
    <t xml:space="preserve">Среднесписочная численность работников (без внешних совместителей) по средним предприятиям  </t>
  </si>
  <si>
    <t>Коэффициент обновления основных фондов</t>
  </si>
  <si>
    <t>Доходы - всего</t>
  </si>
  <si>
    <t>Налоговые доходы - всего</t>
  </si>
  <si>
    <t>Налог на имущество физических лиц</t>
  </si>
  <si>
    <t xml:space="preserve">Земельный налог </t>
  </si>
  <si>
    <t>Средства, получаемые из областного бюджета</t>
  </si>
  <si>
    <t>Расходы - всего</t>
  </si>
  <si>
    <t>в том числе по направлениям: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</si>
  <si>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</si>
  <si>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</si>
  <si>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</si>
  <si>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</si>
  <si>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</si>
  <si>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</si>
  <si>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физическая культура и спорт</t>
  </si>
  <si>
    <t>средства массовой информации</t>
  </si>
  <si>
    <t>Численность экономически активного населения</t>
  </si>
  <si>
    <t>Среднегодовая численность занятых в экономике</t>
  </si>
  <si>
    <t xml:space="preserve">Среднесписочная численность работников организаций </t>
  </si>
  <si>
    <t xml:space="preserve">Среднемесячная номинальная начисленная заработная плата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</si>
  <si>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</si>
  <si>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</si>
  <si>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 xml:space="preserve">Жилищный фонд </t>
  </si>
  <si>
    <t>Общая площадь жилых помещений, приходящаяся в среднем на одного жителя</t>
  </si>
  <si>
    <t>Численность детей в дошкольных образовательных учреждениях</t>
  </si>
  <si>
    <t>негосударственных</t>
  </si>
  <si>
    <t xml:space="preserve">Обеспеченность: 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</si>
  <si>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</si>
  <si>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</si>
  <si>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</si>
  <si>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</si>
  <si>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учрежд. на 10 тыс.населения</t>
  </si>
  <si>
    <t>учрежд. на 10  тыс.населения</t>
  </si>
  <si>
    <t>Единица
 измерения</t>
  </si>
  <si>
    <t>1вариант</t>
  </si>
  <si>
    <t>2 вариант</t>
  </si>
  <si>
    <t>базовый</t>
  </si>
  <si>
    <t>социальная политика</t>
  </si>
  <si>
    <t>образование</t>
  </si>
  <si>
    <t xml:space="preserve">культура, искусство </t>
  </si>
  <si>
    <t xml:space="preserve">здравоохранение </t>
  </si>
  <si>
    <t>обслуживание муниципального долга</t>
  </si>
  <si>
    <t xml:space="preserve">      Дефицит (-), профицит (+)  бюджета муниципального образования</t>
  </si>
  <si>
    <t>2. Производство товаров и услуг</t>
  </si>
  <si>
    <t xml:space="preserve">2.1. Промышленное производство </t>
  </si>
  <si>
    <t>2.2. Сельское хозяйство</t>
  </si>
  <si>
    <t>3. Рынок товаров и услуг</t>
  </si>
  <si>
    <t>4. Малое предпринимательство</t>
  </si>
  <si>
    <t>5. Инвестиции</t>
  </si>
  <si>
    <t>6. Финансы</t>
  </si>
  <si>
    <t>8. Развитие социальной сферы</t>
  </si>
  <si>
    <t>тыс. кВт/час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</si>
  <si>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</si>
  <si>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</si>
  <si>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</si>
  <si>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</si>
  <si>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</si>
  <si>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</si>
  <si>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</si>
  <si>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</si>
  <si>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</si>
  <si>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</si>
  <si>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</si>
  <si>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</si>
  <si>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руб.</t>
  </si>
  <si>
    <t>тыс. человек</t>
  </si>
  <si>
    <t xml:space="preserve">Численность обучающихся в общеобразовательных учреждениях (без вечерних (сменных) общеобразовательных учреждениях (на начало учебного года) </t>
  </si>
  <si>
    <t>Индекс производства продукции сельского хозяйства</t>
  </si>
  <si>
    <t>Индекс производства продукции растениеводства</t>
  </si>
  <si>
    <t>Индекс производства продукции животноводства</t>
  </si>
  <si>
    <t>муниципальных</t>
  </si>
  <si>
    <t>тыс.чел.</t>
  </si>
  <si>
    <t>2.3. Строительство</t>
  </si>
  <si>
    <t>консерва-
тивный</t>
  </si>
  <si>
    <t>Прочие доходы</t>
  </si>
  <si>
    <t>прочие расходы</t>
  </si>
  <si>
    <t xml:space="preserve">   налог по упрощенной системе налогообложения</t>
  </si>
  <si>
    <t xml:space="preserve">   налог по патентной системе налогообложения</t>
  </si>
  <si>
    <t>Налоги на совокупный доход, в т.ч.</t>
  </si>
  <si>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-</t>
    </r>
  </si>
  <si>
    <t>Приложение № 1</t>
  </si>
  <si>
    <t>поселка Вольгинский</t>
  </si>
  <si>
    <r>
      <t xml:space="preserve">Название муниципального образования: </t>
    </r>
    <r>
      <rPr>
        <b/>
        <u val="single"/>
        <sz val="10"/>
        <rFont val="Times New Roman"/>
        <family val="1"/>
      </rPr>
      <t>Муниципальное образование поселок Вольгинский</t>
    </r>
  </si>
  <si>
    <t>7. Труд и занятость</t>
  </si>
  <si>
    <t>к письму администрации</t>
  </si>
  <si>
    <t>на период до 2025 года</t>
  </si>
  <si>
    <r>
      <t>от</t>
    </r>
    <r>
      <rPr>
        <u val="single"/>
        <sz val="10"/>
        <rFont val="Times New Roman"/>
        <family val="1"/>
      </rPr>
      <t xml:space="preserve"> 28.10.2022 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414</t>
    </r>
    <r>
      <rPr>
        <sz val="10"/>
        <rFont val="Times New Roman"/>
        <family val="1"/>
      </rPr>
      <t xml:space="preserve"> </t>
    </r>
    <r>
      <rPr>
        <sz val="10"/>
        <color indexed="9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</si>
</sst>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0.0000"/>
  </numFmts>
  <fonts count="48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6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4" fillId="0" borderId="18" xfId="0" applyFont="1" applyFill="1" applyBorder="1" applyAlignment="1" applyProtection="1">
      <alignment vertical="center" wrapText="1"/>
      <protection/>
    </xf>
    <xf numFmtId="0" fontId="5" fillId="33" borderId="13" xfId="0" applyFont="1" applyFill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vertical="center" wrapText="1" shrinkToFit="1"/>
      <protection/>
    </xf>
    <xf numFmtId="0" fontId="6" fillId="0" borderId="16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5" fillId="35" borderId="16" xfId="0" applyFont="1" applyFill="1" applyBorder="1" applyAlignment="1" applyProtection="1">
      <alignment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9" fillId="35" borderId="16" xfId="0" applyFont="1" applyFill="1" applyBorder="1" applyAlignment="1">
      <alignment vertical="center" wrapText="1" shrinkToFit="1"/>
    </xf>
    <xf numFmtId="0" fontId="9" fillId="35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vertical="center" wrapText="1" shrinkToFit="1"/>
    </xf>
    <xf numFmtId="0" fontId="9" fillId="0" borderId="16" xfId="0" applyFont="1" applyFill="1" applyBorder="1" applyAlignment="1">
      <alignment vertical="center" wrapText="1" shrinkToFit="1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 applyProtection="1">
      <alignment vertical="center" wrapText="1" shrinkToFi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2" fontId="5" fillId="0" borderId="13" xfId="0" applyNumberFormat="1" applyFont="1" applyFill="1" applyBorder="1" applyAlignment="1" applyProtection="1">
      <alignment/>
      <protection locked="0"/>
    </xf>
    <xf numFmtId="176" fontId="5" fillId="0" borderId="13" xfId="0" applyNumberFormat="1" applyFont="1" applyFill="1" applyBorder="1" applyAlignment="1" applyProtection="1">
      <alignment/>
      <protection locked="0"/>
    </xf>
    <xf numFmtId="176" fontId="6" fillId="0" borderId="13" xfId="0" applyNumberFormat="1" applyFont="1" applyFill="1" applyBorder="1" applyAlignment="1" applyProtection="1">
      <alignment/>
      <protection locked="0"/>
    </xf>
    <xf numFmtId="2" fontId="6" fillId="0" borderId="13" xfId="0" applyNumberFormat="1" applyFont="1" applyFill="1" applyBorder="1" applyAlignment="1" applyProtection="1">
      <alignment/>
      <protection locked="0"/>
    </xf>
    <xf numFmtId="178" fontId="5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80" fontId="5" fillId="0" borderId="13" xfId="0" applyNumberFormat="1" applyFont="1" applyFill="1" applyBorder="1" applyAlignment="1">
      <alignment horizontal="center"/>
    </xf>
    <xf numFmtId="180" fontId="5" fillId="0" borderId="13" xfId="0" applyNumberFormat="1" applyFont="1" applyFill="1" applyBorder="1" applyAlignment="1" applyProtection="1">
      <alignment/>
      <protection locked="0"/>
    </xf>
    <xf numFmtId="176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4" fontId="5" fillId="0" borderId="13" xfId="0" applyNumberFormat="1" applyFont="1" applyFill="1" applyBorder="1" applyAlignment="1" applyProtection="1">
      <alignment/>
      <protection locked="0"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0" fontId="5" fillId="0" borderId="25" xfId="0" applyNumberFormat="1" applyFont="1" applyFill="1" applyBorder="1" applyAlignment="1">
      <alignment horizontal="center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180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 locked="0"/>
    </xf>
    <xf numFmtId="2" fontId="5" fillId="0" borderId="26" xfId="0" applyNumberFormat="1" applyFont="1" applyFill="1" applyBorder="1" applyAlignment="1" applyProtection="1">
      <alignment/>
      <protection locked="0"/>
    </xf>
    <xf numFmtId="2" fontId="5" fillId="0" borderId="1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5" fillId="8" borderId="13" xfId="0" applyNumberFormat="1" applyFont="1" applyFill="1" applyBorder="1" applyAlignment="1">
      <alignment/>
    </xf>
    <xf numFmtId="2" fontId="5" fillId="10" borderId="13" xfId="0" applyNumberFormat="1" applyFont="1" applyFill="1" applyBorder="1" applyAlignment="1">
      <alignment/>
    </xf>
    <xf numFmtId="2" fontId="5" fillId="16" borderId="13" xfId="0" applyNumberFormat="1" applyFont="1" applyFill="1" applyBorder="1" applyAlignment="1">
      <alignment/>
    </xf>
    <xf numFmtId="180" fontId="5" fillId="35" borderId="25" xfId="0" applyNumberFormat="1" applyFont="1" applyFill="1" applyBorder="1" applyAlignment="1">
      <alignment horizontal="center"/>
    </xf>
    <xf numFmtId="180" fontId="5" fillId="0" borderId="27" xfId="0" applyNumberFormat="1" applyFont="1" applyFill="1" applyBorder="1" applyAlignment="1">
      <alignment horizontal="center"/>
    </xf>
    <xf numFmtId="176" fontId="5" fillId="0" borderId="13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 horizontal="right"/>
    </xf>
    <xf numFmtId="2" fontId="5" fillId="0" borderId="25" xfId="0" applyNumberFormat="1" applyFont="1" applyFill="1" applyBorder="1" applyAlignment="1">
      <alignment horizontal="right"/>
    </xf>
    <xf numFmtId="176" fontId="6" fillId="0" borderId="13" xfId="0" applyNumberFormat="1" applyFont="1" applyFill="1" applyBorder="1" applyAlignment="1">
      <alignment/>
    </xf>
    <xf numFmtId="2" fontId="5" fillId="0" borderId="27" xfId="0" applyNumberFormat="1" applyFont="1" applyFill="1" applyBorder="1" applyAlignment="1">
      <alignment horizontal="right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28" xfId="0" applyFont="1" applyFill="1" applyBorder="1" applyAlignment="1" applyProtection="1">
      <alignment vertical="center" wrapText="1"/>
      <protection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34" borderId="16" xfId="0" applyFont="1" applyFill="1" applyBorder="1" applyAlignment="1" applyProtection="1">
      <alignment vertical="center" wrapText="1"/>
      <protection/>
    </xf>
    <xf numFmtId="0" fontId="7" fillId="34" borderId="13" xfId="0" applyFont="1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 applyProtection="1">
      <alignment vertical="center" wrapText="1"/>
      <protection/>
    </xf>
    <xf numFmtId="0" fontId="8" fillId="0" borderId="13" xfId="0" applyFont="1" applyFill="1" applyBorder="1" applyAlignment="1" applyProtection="1">
      <alignment vertical="center" wrapText="1"/>
      <protection/>
    </xf>
    <xf numFmtId="0" fontId="7" fillId="34" borderId="15" xfId="0" applyFont="1" applyFill="1" applyBorder="1" applyAlignment="1" applyProtection="1">
      <alignment vertical="center" wrapText="1"/>
      <protection/>
    </xf>
    <xf numFmtId="0" fontId="9" fillId="0" borderId="16" xfId="0" applyFont="1" applyFill="1" applyBorder="1" applyAlignment="1">
      <alignment vertical="center" wrapText="1" shrinkToFit="1"/>
    </xf>
    <xf numFmtId="0" fontId="7" fillId="34" borderId="28" xfId="0" applyFont="1" applyFill="1" applyBorder="1" applyAlignment="1" applyProtection="1">
      <alignment vertical="center" wrapText="1"/>
      <protection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vertical="center" wrapText="1"/>
      <protection/>
    </xf>
    <xf numFmtId="0" fontId="7" fillId="34" borderId="18" xfId="0" applyFont="1" applyFill="1" applyBorder="1" applyAlignment="1" applyProtection="1">
      <alignment horizontal="left" vertical="center" wrapText="1"/>
      <protection/>
    </xf>
    <xf numFmtId="0" fontId="7" fillId="34" borderId="15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tabSelected="1" view="pageBreakPreview" zoomScaleNormal="150" zoomScaleSheetLayoutView="100" zoomScalePageLayoutView="75" workbookViewId="0" topLeftCell="A1">
      <selection activeCell="A5" sqref="A5:M5"/>
    </sheetView>
  </sheetViews>
  <sheetFormatPr defaultColWidth="9.00390625" defaultRowHeight="12.75"/>
  <cols>
    <col min="1" max="1" width="42.25390625" style="17" customWidth="1"/>
    <col min="2" max="2" width="16.25390625" style="1" customWidth="1"/>
    <col min="3" max="3" width="0" style="2" hidden="1" customWidth="1"/>
    <col min="4" max="4" width="1.875" style="2" hidden="1" customWidth="1"/>
    <col min="5" max="5" width="11.375" style="72" customWidth="1"/>
    <col min="6" max="6" width="10.875" style="72" customWidth="1"/>
    <col min="7" max="7" width="12.625" style="72" customWidth="1"/>
    <col min="8" max="13" width="10.875" style="72" customWidth="1"/>
    <col min="14" max="16384" width="9.125" style="2" customWidth="1"/>
  </cols>
  <sheetData>
    <row r="1" spans="1:13" s="16" customFormat="1" ht="15" customHeight="1">
      <c r="A1" s="43"/>
      <c r="B1" s="44"/>
      <c r="C1" s="44"/>
      <c r="D1" s="44"/>
      <c r="E1" s="70"/>
      <c r="F1" s="70"/>
      <c r="G1" s="70"/>
      <c r="H1" s="70"/>
      <c r="I1" s="70"/>
      <c r="J1" s="92" t="s">
        <v>190</v>
      </c>
      <c r="K1" s="93"/>
      <c r="L1" s="93"/>
      <c r="M1" s="93"/>
    </row>
    <row r="2" spans="1:13" ht="15" customHeight="1">
      <c r="A2" s="45"/>
      <c r="B2" s="46"/>
      <c r="C2" s="46"/>
      <c r="D2" s="46"/>
      <c r="E2" s="71"/>
      <c r="F2" s="71"/>
      <c r="G2" s="71"/>
      <c r="H2" s="71"/>
      <c r="I2" s="71"/>
      <c r="J2" s="92" t="s">
        <v>194</v>
      </c>
      <c r="K2" s="93"/>
      <c r="L2" s="93"/>
      <c r="M2" s="93"/>
    </row>
    <row r="3" spans="1:13" ht="15" customHeight="1">
      <c r="A3" s="45"/>
      <c r="B3" s="46"/>
      <c r="C3" s="46"/>
      <c r="D3" s="46"/>
      <c r="E3" s="71"/>
      <c r="F3" s="71"/>
      <c r="G3" s="71"/>
      <c r="H3" s="71"/>
      <c r="I3" s="71"/>
      <c r="J3" s="53"/>
      <c r="L3" s="53"/>
      <c r="M3" s="53" t="s">
        <v>191</v>
      </c>
    </row>
    <row r="4" spans="1:13" ht="15" customHeight="1">
      <c r="A4" s="46"/>
      <c r="B4" s="46"/>
      <c r="C4" s="46"/>
      <c r="D4" s="46"/>
      <c r="E4" s="71"/>
      <c r="F4" s="71"/>
      <c r="G4" s="71"/>
      <c r="H4" s="71"/>
      <c r="I4" s="71"/>
      <c r="J4" s="92" t="s">
        <v>196</v>
      </c>
      <c r="K4" s="94"/>
      <c r="L4" s="94"/>
      <c r="M4" s="94"/>
    </row>
    <row r="5" spans="1:13" ht="21" customHeight="1">
      <c r="A5" s="90" t="s">
        <v>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ht="16.5" customHeight="1">
      <c r="A6" s="90" t="s">
        <v>195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12.75">
      <c r="A7" s="100" t="s">
        <v>192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13" ht="13.5" thickBot="1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5" customHeight="1">
      <c r="A9" s="104" t="s">
        <v>1</v>
      </c>
      <c r="B9" s="124" t="s">
        <v>143</v>
      </c>
      <c r="C9" s="18"/>
      <c r="D9" s="18"/>
      <c r="E9" s="103" t="s">
        <v>36</v>
      </c>
      <c r="F9" s="103"/>
      <c r="G9" s="19" t="s">
        <v>2</v>
      </c>
      <c r="H9" s="116" t="s">
        <v>3</v>
      </c>
      <c r="I9" s="117"/>
      <c r="J9" s="117"/>
      <c r="K9" s="117"/>
      <c r="L9" s="117"/>
      <c r="M9" s="118"/>
    </row>
    <row r="10" spans="1:13" ht="12.75">
      <c r="A10" s="105"/>
      <c r="B10" s="101"/>
      <c r="C10" s="21"/>
      <c r="D10" s="21"/>
      <c r="E10" s="101">
        <v>2020</v>
      </c>
      <c r="F10" s="101">
        <v>2021</v>
      </c>
      <c r="G10" s="101">
        <v>2022</v>
      </c>
      <c r="H10" s="101">
        <v>2023</v>
      </c>
      <c r="I10" s="101"/>
      <c r="J10" s="101">
        <v>2024</v>
      </c>
      <c r="K10" s="101"/>
      <c r="L10" s="101">
        <v>2025</v>
      </c>
      <c r="M10" s="101"/>
    </row>
    <row r="11" spans="1:13" ht="25.5">
      <c r="A11" s="105"/>
      <c r="B11" s="101"/>
      <c r="C11" s="21"/>
      <c r="D11" s="21"/>
      <c r="E11" s="101"/>
      <c r="F11" s="101"/>
      <c r="G11" s="101"/>
      <c r="H11" s="20" t="s">
        <v>183</v>
      </c>
      <c r="I11" s="20" t="s">
        <v>146</v>
      </c>
      <c r="J11" s="20" t="s">
        <v>183</v>
      </c>
      <c r="K11" s="20" t="s">
        <v>146</v>
      </c>
      <c r="L11" s="20" t="s">
        <v>183</v>
      </c>
      <c r="M11" s="20" t="s">
        <v>146</v>
      </c>
    </row>
    <row r="12" spans="1:13" ht="13.5" thickBot="1">
      <c r="A12" s="106"/>
      <c r="B12" s="102"/>
      <c r="C12" s="22"/>
      <c r="D12" s="22"/>
      <c r="E12" s="102"/>
      <c r="F12" s="102"/>
      <c r="G12" s="102"/>
      <c r="H12" s="23" t="s">
        <v>144</v>
      </c>
      <c r="I12" s="23" t="s">
        <v>145</v>
      </c>
      <c r="J12" s="23" t="s">
        <v>144</v>
      </c>
      <c r="K12" s="23" t="s">
        <v>145</v>
      </c>
      <c r="L12" s="23" t="s">
        <v>144</v>
      </c>
      <c r="M12" s="23" t="s">
        <v>145</v>
      </c>
    </row>
    <row r="13" spans="1:13" ht="3.75" customHeight="1">
      <c r="A13" s="47"/>
      <c r="B13" s="48"/>
      <c r="C13" s="49"/>
      <c r="D13" s="49"/>
      <c r="E13" s="48"/>
      <c r="F13" s="48"/>
      <c r="G13" s="48"/>
      <c r="H13" s="50"/>
      <c r="I13" s="50"/>
      <c r="J13" s="50"/>
      <c r="K13" s="50"/>
      <c r="L13" s="50"/>
      <c r="M13" s="50"/>
    </row>
    <row r="14" spans="1:13" ht="12.75">
      <c r="A14" s="120" t="s">
        <v>69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13" ht="27.75" customHeight="1">
      <c r="A15" s="24" t="s">
        <v>68</v>
      </c>
      <c r="B15" s="25" t="s">
        <v>4</v>
      </c>
      <c r="C15" s="8"/>
      <c r="D15" s="8"/>
      <c r="E15" s="51">
        <v>5.875</v>
      </c>
      <c r="F15" s="51">
        <v>5.881</v>
      </c>
      <c r="G15" s="51">
        <v>5.971</v>
      </c>
      <c r="H15" s="51">
        <v>5.975</v>
      </c>
      <c r="I15" s="51">
        <v>5.971</v>
      </c>
      <c r="J15" s="51">
        <v>5.975</v>
      </c>
      <c r="K15" s="51">
        <v>5.971</v>
      </c>
      <c r="L15" s="51">
        <v>5.975</v>
      </c>
      <c r="M15" s="51">
        <v>5.971</v>
      </c>
    </row>
    <row r="16" spans="1:13" ht="15.75" customHeight="1">
      <c r="A16" s="26" t="s">
        <v>153</v>
      </c>
      <c r="B16" s="15"/>
      <c r="C16" s="15"/>
      <c r="D16" s="15"/>
      <c r="E16" s="52" t="s">
        <v>189</v>
      </c>
      <c r="F16" s="52" t="s">
        <v>189</v>
      </c>
      <c r="G16" s="52" t="s">
        <v>189</v>
      </c>
      <c r="H16" s="52" t="s">
        <v>189</v>
      </c>
      <c r="I16" s="52" t="s">
        <v>189</v>
      </c>
      <c r="J16" s="52" t="s">
        <v>189</v>
      </c>
      <c r="K16" s="52" t="s">
        <v>189</v>
      </c>
      <c r="L16" s="52" t="s">
        <v>189</v>
      </c>
      <c r="M16" s="52" t="s">
        <v>189</v>
      </c>
    </row>
    <row r="17" spans="1:13" ht="15" customHeight="1">
      <c r="A17" s="26" t="s">
        <v>154</v>
      </c>
      <c r="B17" s="15"/>
      <c r="C17" s="15"/>
      <c r="D17" s="15"/>
      <c r="E17" s="52" t="s">
        <v>189</v>
      </c>
      <c r="F17" s="52" t="s">
        <v>189</v>
      </c>
      <c r="G17" s="52" t="s">
        <v>189</v>
      </c>
      <c r="H17" s="52" t="s">
        <v>189</v>
      </c>
      <c r="I17" s="52" t="s">
        <v>189</v>
      </c>
      <c r="J17" s="52" t="s">
        <v>189</v>
      </c>
      <c r="K17" s="52" t="s">
        <v>189</v>
      </c>
      <c r="L17" s="52" t="s">
        <v>189</v>
      </c>
      <c r="M17" s="52" t="s">
        <v>189</v>
      </c>
    </row>
    <row r="18" spans="1:13" ht="12.75">
      <c r="A18" s="27" t="s">
        <v>5</v>
      </c>
      <c r="B18" s="25"/>
      <c r="C18" s="8"/>
      <c r="D18" s="8"/>
      <c r="E18" s="52" t="s">
        <v>189</v>
      </c>
      <c r="F18" s="52" t="s">
        <v>189</v>
      </c>
      <c r="G18" s="52" t="s">
        <v>189</v>
      </c>
      <c r="H18" s="52" t="s">
        <v>189</v>
      </c>
      <c r="I18" s="52" t="s">
        <v>189</v>
      </c>
      <c r="J18" s="52" t="s">
        <v>189</v>
      </c>
      <c r="K18" s="52" t="s">
        <v>189</v>
      </c>
      <c r="L18" s="52" t="s">
        <v>189</v>
      </c>
      <c r="M18" s="52" t="s">
        <v>189</v>
      </c>
    </row>
    <row r="19" spans="1:13" ht="51">
      <c r="A19" s="24" t="s">
        <v>37</v>
      </c>
      <c r="B19" s="25" t="s">
        <v>66</v>
      </c>
      <c r="C19" s="8"/>
      <c r="D19" s="8"/>
      <c r="E19" s="61">
        <v>619.3523</v>
      </c>
      <c r="F19" s="83">
        <f>E19*4.2/100+E19</f>
        <v>645.3650966</v>
      </c>
      <c r="G19" s="69">
        <f>F19*(-1.9)/100+F19</f>
        <v>633.1031597646</v>
      </c>
      <c r="H19" s="69">
        <f>G19*(-16)/100+G19</f>
        <v>531.806654202264</v>
      </c>
      <c r="I19" s="69">
        <f>G19*(-4)/100+G19</f>
        <v>607.7790333740161</v>
      </c>
      <c r="J19" s="69">
        <f>H19*2.7/100+H19</f>
        <v>546.1654338657252</v>
      </c>
      <c r="K19" s="69">
        <f>I19*2.2/100+I19</f>
        <v>621.1501721082444</v>
      </c>
      <c r="L19" s="69">
        <f>J19*2.1/100+J19</f>
        <v>557.6349079769054</v>
      </c>
      <c r="M19" s="84">
        <f>K19*2.8/100+K19</f>
        <v>638.5423769272753</v>
      </c>
    </row>
    <row r="20" spans="1:13" ht="51">
      <c r="A20" s="28" t="s">
        <v>70</v>
      </c>
      <c r="B20" s="25" t="s">
        <v>71</v>
      </c>
      <c r="C20" s="8"/>
      <c r="D20" s="8"/>
      <c r="E20" s="63">
        <v>85</v>
      </c>
      <c r="F20" s="63">
        <v>104.2</v>
      </c>
      <c r="G20" s="63">
        <v>98.1</v>
      </c>
      <c r="H20" s="63">
        <v>84</v>
      </c>
      <c r="I20" s="63">
        <v>96</v>
      </c>
      <c r="J20" s="63">
        <v>102.7</v>
      </c>
      <c r="K20" s="63">
        <v>102.2</v>
      </c>
      <c r="L20" s="63">
        <v>102.1</v>
      </c>
      <c r="M20" s="63">
        <v>102.8</v>
      </c>
    </row>
    <row r="21" spans="1:13" s="3" customFormat="1" ht="16.5" customHeight="1">
      <c r="A21" s="95" t="s">
        <v>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9"/>
    </row>
    <row r="22" spans="1:13" s="3" customFormat="1" ht="51">
      <c r="A22" s="24" t="s">
        <v>38</v>
      </c>
      <c r="B22" s="25" t="s">
        <v>66</v>
      </c>
      <c r="C22" s="59"/>
      <c r="D22" s="59"/>
      <c r="E22" s="69">
        <v>69517.3138</v>
      </c>
      <c r="F22" s="69">
        <f>E22*7.3/100+E22</f>
        <v>74592.0777074</v>
      </c>
      <c r="G22" s="69">
        <f>F22*(-1.8)/100+F22</f>
        <v>73249.42030866681</v>
      </c>
      <c r="H22" s="69">
        <f>G22*(-2.5)/100+G22</f>
        <v>71418.18480095014</v>
      </c>
      <c r="I22" s="69">
        <f>G22*0.00000001/100+G22</f>
        <v>73249.42031599175</v>
      </c>
      <c r="J22" s="69">
        <f>H22*2.3/100+H22</f>
        <v>73060.803051372</v>
      </c>
      <c r="K22" s="69">
        <f>I22*2.3/100+I22</f>
        <v>74934.15698325956</v>
      </c>
      <c r="L22" s="69">
        <f>J22*1.9/100+J22</f>
        <v>74448.95830934806</v>
      </c>
      <c r="M22" s="84">
        <f>K22*2.2/100+K22</f>
        <v>76582.70843689126</v>
      </c>
    </row>
    <row r="23" spans="1:13" s="3" customFormat="1" ht="51.75" customHeight="1">
      <c r="A23" s="28" t="s">
        <v>72</v>
      </c>
      <c r="B23" s="25" t="s">
        <v>71</v>
      </c>
      <c r="C23" s="59"/>
      <c r="D23" s="59"/>
      <c r="E23" s="52">
        <v>100.4</v>
      </c>
      <c r="F23" s="52">
        <v>107.3</v>
      </c>
      <c r="G23" s="52">
        <v>98.2</v>
      </c>
      <c r="H23" s="52">
        <v>97.5</v>
      </c>
      <c r="I23" s="52">
        <v>100</v>
      </c>
      <c r="J23" s="52">
        <v>102.3</v>
      </c>
      <c r="K23" s="52">
        <v>102.3</v>
      </c>
      <c r="L23" s="52">
        <v>101.9</v>
      </c>
      <c r="M23" s="52">
        <v>102.2</v>
      </c>
    </row>
    <row r="24" spans="1:13" s="3" customFormat="1" ht="51">
      <c r="A24" s="24" t="s">
        <v>39</v>
      </c>
      <c r="B24" s="25" t="s">
        <v>66</v>
      </c>
      <c r="C24" s="59"/>
      <c r="D24" s="59"/>
      <c r="E24" s="52" t="s">
        <v>189</v>
      </c>
      <c r="F24" s="52" t="s">
        <v>189</v>
      </c>
      <c r="G24" s="52" t="s">
        <v>189</v>
      </c>
      <c r="H24" s="52" t="s">
        <v>189</v>
      </c>
      <c r="I24" s="52" t="s">
        <v>189</v>
      </c>
      <c r="J24" s="52" t="s">
        <v>189</v>
      </c>
      <c r="K24" s="52" t="s">
        <v>189</v>
      </c>
      <c r="L24" s="52" t="s">
        <v>189</v>
      </c>
      <c r="M24" s="52" t="s">
        <v>189</v>
      </c>
    </row>
    <row r="25" spans="1:13" s="3" customFormat="1" ht="51">
      <c r="A25" s="28" t="s">
        <v>73</v>
      </c>
      <c r="B25" s="25" t="s">
        <v>71</v>
      </c>
      <c r="C25" s="59"/>
      <c r="D25" s="59"/>
      <c r="E25" s="52" t="s">
        <v>189</v>
      </c>
      <c r="F25" s="52" t="s">
        <v>189</v>
      </c>
      <c r="G25" s="52" t="s">
        <v>189</v>
      </c>
      <c r="H25" s="52" t="s">
        <v>189</v>
      </c>
      <c r="I25" s="52" t="s">
        <v>189</v>
      </c>
      <c r="J25" s="52" t="s">
        <v>189</v>
      </c>
      <c r="K25" s="52" t="s">
        <v>189</v>
      </c>
      <c r="L25" s="52" t="s">
        <v>189</v>
      </c>
      <c r="M25" s="52" t="s">
        <v>189</v>
      </c>
    </row>
    <row r="26" spans="1:13" s="3" customFormat="1" ht="51">
      <c r="A26" s="24" t="s">
        <v>40</v>
      </c>
      <c r="B26" s="25" t="s">
        <v>66</v>
      </c>
      <c r="C26" s="59"/>
      <c r="D26" s="59"/>
      <c r="E26" s="52" t="s">
        <v>189</v>
      </c>
      <c r="F26" s="52" t="s">
        <v>189</v>
      </c>
      <c r="G26" s="52" t="s">
        <v>189</v>
      </c>
      <c r="H26" s="52" t="s">
        <v>189</v>
      </c>
      <c r="I26" s="52" t="s">
        <v>189</v>
      </c>
      <c r="J26" s="52" t="s">
        <v>189</v>
      </c>
      <c r="K26" s="52" t="s">
        <v>189</v>
      </c>
      <c r="L26" s="52" t="s">
        <v>189</v>
      </c>
      <c r="M26" s="52" t="s">
        <v>189</v>
      </c>
    </row>
    <row r="27" spans="1:13" s="3" customFormat="1" ht="51">
      <c r="A27" s="28" t="s">
        <v>74</v>
      </c>
      <c r="B27" s="25" t="s">
        <v>71</v>
      </c>
      <c r="C27" s="59"/>
      <c r="D27" s="59"/>
      <c r="E27" s="52" t="s">
        <v>189</v>
      </c>
      <c r="F27" s="52" t="s">
        <v>189</v>
      </c>
      <c r="G27" s="52" t="s">
        <v>189</v>
      </c>
      <c r="H27" s="52" t="s">
        <v>189</v>
      </c>
      <c r="I27" s="52" t="s">
        <v>189</v>
      </c>
      <c r="J27" s="52" t="s">
        <v>189</v>
      </c>
      <c r="K27" s="52" t="s">
        <v>189</v>
      </c>
      <c r="L27" s="52" t="s">
        <v>189</v>
      </c>
      <c r="M27" s="52" t="s">
        <v>189</v>
      </c>
    </row>
    <row r="28" spans="1:13" s="3" customFormat="1" ht="51">
      <c r="A28" s="24" t="s">
        <v>41</v>
      </c>
      <c r="B28" s="25" t="s">
        <v>66</v>
      </c>
      <c r="C28" s="59"/>
      <c r="D28" s="59"/>
      <c r="E28" s="52" t="s">
        <v>189</v>
      </c>
      <c r="F28" s="52" t="s">
        <v>189</v>
      </c>
      <c r="G28" s="52" t="s">
        <v>189</v>
      </c>
      <c r="H28" s="52" t="s">
        <v>189</v>
      </c>
      <c r="I28" s="52" t="s">
        <v>189</v>
      </c>
      <c r="J28" s="52" t="s">
        <v>189</v>
      </c>
      <c r="K28" s="52" t="s">
        <v>189</v>
      </c>
      <c r="L28" s="52" t="s">
        <v>189</v>
      </c>
      <c r="M28" s="52" t="s">
        <v>189</v>
      </c>
    </row>
    <row r="29" spans="1:13" s="3" customFormat="1" ht="51">
      <c r="A29" s="28" t="s">
        <v>75</v>
      </c>
      <c r="B29" s="25" t="s">
        <v>71</v>
      </c>
      <c r="C29" s="59"/>
      <c r="D29" s="59"/>
      <c r="E29" s="52" t="s">
        <v>189</v>
      </c>
      <c r="F29" s="52" t="s">
        <v>189</v>
      </c>
      <c r="G29" s="52" t="s">
        <v>189</v>
      </c>
      <c r="H29" s="52" t="s">
        <v>189</v>
      </c>
      <c r="I29" s="52" t="s">
        <v>189</v>
      </c>
      <c r="J29" s="52" t="s">
        <v>189</v>
      </c>
      <c r="K29" s="52" t="s">
        <v>189</v>
      </c>
      <c r="L29" s="52" t="s">
        <v>189</v>
      </c>
      <c r="M29" s="52" t="s">
        <v>189</v>
      </c>
    </row>
    <row r="30" spans="1:13" s="3" customFormat="1" ht="38.25">
      <c r="A30" s="24" t="s">
        <v>42</v>
      </c>
      <c r="B30" s="25" t="s">
        <v>66</v>
      </c>
      <c r="C30" s="59"/>
      <c r="D30" s="59"/>
      <c r="E30" s="52" t="s">
        <v>189</v>
      </c>
      <c r="F30" s="52" t="s">
        <v>189</v>
      </c>
      <c r="G30" s="52" t="s">
        <v>189</v>
      </c>
      <c r="H30" s="52" t="s">
        <v>189</v>
      </c>
      <c r="I30" s="52" t="s">
        <v>189</v>
      </c>
      <c r="J30" s="52" t="s">
        <v>189</v>
      </c>
      <c r="K30" s="52" t="s">
        <v>189</v>
      </c>
      <c r="L30" s="52" t="s">
        <v>189</v>
      </c>
      <c r="M30" s="52" t="s">
        <v>189</v>
      </c>
    </row>
    <row r="31" spans="1:13" s="3" customFormat="1" ht="51">
      <c r="A31" s="28" t="s">
        <v>76</v>
      </c>
      <c r="B31" s="25" t="s">
        <v>71</v>
      </c>
      <c r="C31" s="59"/>
      <c r="D31" s="59"/>
      <c r="E31" s="52" t="s">
        <v>189</v>
      </c>
      <c r="F31" s="52" t="s">
        <v>189</v>
      </c>
      <c r="G31" s="52" t="s">
        <v>189</v>
      </c>
      <c r="H31" s="52" t="s">
        <v>189</v>
      </c>
      <c r="I31" s="52" t="s">
        <v>189</v>
      </c>
      <c r="J31" s="52" t="s">
        <v>189</v>
      </c>
      <c r="K31" s="52" t="s">
        <v>189</v>
      </c>
      <c r="L31" s="52" t="s">
        <v>189</v>
      </c>
      <c r="M31" s="52" t="s">
        <v>189</v>
      </c>
    </row>
    <row r="32" spans="1:13" s="3" customFormat="1" ht="51">
      <c r="A32" s="24" t="s">
        <v>43</v>
      </c>
      <c r="B32" s="25" t="s">
        <v>66</v>
      </c>
      <c r="C32" s="59"/>
      <c r="D32" s="59"/>
      <c r="E32" s="52" t="s">
        <v>189</v>
      </c>
      <c r="F32" s="52" t="s">
        <v>189</v>
      </c>
      <c r="G32" s="52" t="s">
        <v>189</v>
      </c>
      <c r="H32" s="52" t="s">
        <v>189</v>
      </c>
      <c r="I32" s="52" t="s">
        <v>189</v>
      </c>
      <c r="J32" s="52" t="s">
        <v>189</v>
      </c>
      <c r="K32" s="52" t="s">
        <v>189</v>
      </c>
      <c r="L32" s="52" t="s">
        <v>189</v>
      </c>
      <c r="M32" s="52" t="s">
        <v>189</v>
      </c>
    </row>
    <row r="33" spans="1:13" s="3" customFormat="1" ht="51">
      <c r="A33" s="28" t="s">
        <v>77</v>
      </c>
      <c r="B33" s="25" t="s">
        <v>71</v>
      </c>
      <c r="C33" s="59"/>
      <c r="D33" s="59"/>
      <c r="E33" s="52" t="s">
        <v>189</v>
      </c>
      <c r="F33" s="52" t="s">
        <v>189</v>
      </c>
      <c r="G33" s="52" t="s">
        <v>189</v>
      </c>
      <c r="H33" s="52" t="s">
        <v>189</v>
      </c>
      <c r="I33" s="52" t="s">
        <v>189</v>
      </c>
      <c r="J33" s="52" t="s">
        <v>189</v>
      </c>
      <c r="K33" s="52" t="s">
        <v>189</v>
      </c>
      <c r="L33" s="52" t="s">
        <v>189</v>
      </c>
      <c r="M33" s="52" t="s">
        <v>189</v>
      </c>
    </row>
    <row r="34" spans="1:13" s="3" customFormat="1" ht="76.5">
      <c r="A34" s="24" t="s">
        <v>44</v>
      </c>
      <c r="B34" s="25" t="s">
        <v>66</v>
      </c>
      <c r="C34" s="59"/>
      <c r="D34" s="59"/>
      <c r="E34" s="52" t="s">
        <v>189</v>
      </c>
      <c r="F34" s="52" t="s">
        <v>189</v>
      </c>
      <c r="G34" s="52" t="s">
        <v>189</v>
      </c>
      <c r="H34" s="52" t="s">
        <v>189</v>
      </c>
      <c r="I34" s="52" t="s">
        <v>189</v>
      </c>
      <c r="J34" s="52" t="s">
        <v>189</v>
      </c>
      <c r="K34" s="52" t="s">
        <v>189</v>
      </c>
      <c r="L34" s="52" t="s">
        <v>189</v>
      </c>
      <c r="M34" s="52" t="s">
        <v>189</v>
      </c>
    </row>
    <row r="35" spans="1:13" s="3" customFormat="1" ht="52.5" customHeight="1">
      <c r="A35" s="28" t="s">
        <v>78</v>
      </c>
      <c r="B35" s="25" t="s">
        <v>71</v>
      </c>
      <c r="C35" s="59"/>
      <c r="D35" s="59"/>
      <c r="E35" s="52" t="s">
        <v>189</v>
      </c>
      <c r="F35" s="52" t="s">
        <v>189</v>
      </c>
      <c r="G35" s="52" t="s">
        <v>189</v>
      </c>
      <c r="H35" s="52" t="s">
        <v>189</v>
      </c>
      <c r="I35" s="52" t="s">
        <v>189</v>
      </c>
      <c r="J35" s="52" t="s">
        <v>189</v>
      </c>
      <c r="K35" s="52" t="s">
        <v>189</v>
      </c>
      <c r="L35" s="52" t="s">
        <v>189</v>
      </c>
      <c r="M35" s="52" t="s">
        <v>189</v>
      </c>
    </row>
    <row r="36" spans="1:13" s="3" customFormat="1" ht="47.25" customHeight="1">
      <c r="A36" s="24" t="s">
        <v>45</v>
      </c>
      <c r="B36" s="25" t="s">
        <v>66</v>
      </c>
      <c r="C36" s="59"/>
      <c r="D36" s="59"/>
      <c r="E36" s="52" t="s">
        <v>189</v>
      </c>
      <c r="F36" s="52" t="s">
        <v>189</v>
      </c>
      <c r="G36" s="52" t="s">
        <v>189</v>
      </c>
      <c r="H36" s="52" t="s">
        <v>189</v>
      </c>
      <c r="I36" s="52" t="s">
        <v>189</v>
      </c>
      <c r="J36" s="52" t="s">
        <v>189</v>
      </c>
      <c r="K36" s="52" t="s">
        <v>189</v>
      </c>
      <c r="L36" s="52" t="s">
        <v>189</v>
      </c>
      <c r="M36" s="52" t="s">
        <v>189</v>
      </c>
    </row>
    <row r="37" spans="1:13" s="3" customFormat="1" ht="51">
      <c r="A37" s="28" t="s">
        <v>79</v>
      </c>
      <c r="B37" s="25" t="s">
        <v>71</v>
      </c>
      <c r="C37" s="59"/>
      <c r="D37" s="59"/>
      <c r="E37" s="52" t="s">
        <v>189</v>
      </c>
      <c r="F37" s="52" t="s">
        <v>189</v>
      </c>
      <c r="G37" s="52" t="s">
        <v>189</v>
      </c>
      <c r="H37" s="52" t="s">
        <v>189</v>
      </c>
      <c r="I37" s="52" t="s">
        <v>189</v>
      </c>
      <c r="J37" s="52" t="s">
        <v>189</v>
      </c>
      <c r="K37" s="52" t="s">
        <v>189</v>
      </c>
      <c r="L37" s="52" t="s">
        <v>189</v>
      </c>
      <c r="M37" s="52" t="s">
        <v>189</v>
      </c>
    </row>
    <row r="38" spans="1:13" ht="53.25" customHeight="1">
      <c r="A38" s="24" t="s">
        <v>46</v>
      </c>
      <c r="B38" s="25" t="s">
        <v>66</v>
      </c>
      <c r="C38" s="59"/>
      <c r="D38" s="59"/>
      <c r="E38" s="52" t="s">
        <v>189</v>
      </c>
      <c r="F38" s="52" t="s">
        <v>189</v>
      </c>
      <c r="G38" s="52" t="s">
        <v>189</v>
      </c>
      <c r="H38" s="52" t="s">
        <v>189</v>
      </c>
      <c r="I38" s="52" t="s">
        <v>189</v>
      </c>
      <c r="J38" s="52" t="s">
        <v>189</v>
      </c>
      <c r="K38" s="52" t="s">
        <v>189</v>
      </c>
      <c r="L38" s="52" t="s">
        <v>189</v>
      </c>
      <c r="M38" s="52" t="s">
        <v>189</v>
      </c>
    </row>
    <row r="39" spans="1:13" ht="51">
      <c r="A39" s="28" t="s">
        <v>80</v>
      </c>
      <c r="B39" s="25" t="s">
        <v>71</v>
      </c>
      <c r="C39" s="59"/>
      <c r="D39" s="59"/>
      <c r="E39" s="52" t="s">
        <v>189</v>
      </c>
      <c r="F39" s="52" t="s">
        <v>189</v>
      </c>
      <c r="G39" s="52" t="s">
        <v>189</v>
      </c>
      <c r="H39" s="52" t="s">
        <v>189</v>
      </c>
      <c r="I39" s="52" t="s">
        <v>189</v>
      </c>
      <c r="J39" s="52" t="s">
        <v>189</v>
      </c>
      <c r="K39" s="52" t="s">
        <v>189</v>
      </c>
      <c r="L39" s="52" t="s">
        <v>189</v>
      </c>
      <c r="M39" s="52" t="s">
        <v>189</v>
      </c>
    </row>
    <row r="40" spans="1:13" s="3" customFormat="1" ht="51">
      <c r="A40" s="24" t="s">
        <v>47</v>
      </c>
      <c r="B40" s="25" t="s">
        <v>66</v>
      </c>
      <c r="C40" s="59"/>
      <c r="D40" s="59"/>
      <c r="E40" s="52" t="s">
        <v>189</v>
      </c>
      <c r="F40" s="52" t="s">
        <v>189</v>
      </c>
      <c r="G40" s="52" t="s">
        <v>189</v>
      </c>
      <c r="H40" s="52" t="s">
        <v>189</v>
      </c>
      <c r="I40" s="52" t="s">
        <v>189</v>
      </c>
      <c r="J40" s="52" t="s">
        <v>189</v>
      </c>
      <c r="K40" s="52" t="s">
        <v>189</v>
      </c>
      <c r="L40" s="52" t="s">
        <v>189</v>
      </c>
      <c r="M40" s="52" t="s">
        <v>189</v>
      </c>
    </row>
    <row r="41" spans="1:13" s="3" customFormat="1" ht="43.5" customHeight="1">
      <c r="A41" s="28" t="s">
        <v>81</v>
      </c>
      <c r="B41" s="25" t="s">
        <v>71</v>
      </c>
      <c r="C41" s="59"/>
      <c r="D41" s="59"/>
      <c r="E41" s="52" t="s">
        <v>189</v>
      </c>
      <c r="F41" s="52" t="s">
        <v>189</v>
      </c>
      <c r="G41" s="52" t="s">
        <v>189</v>
      </c>
      <c r="H41" s="52" t="s">
        <v>189</v>
      </c>
      <c r="I41" s="52" t="s">
        <v>189</v>
      </c>
      <c r="J41" s="52" t="s">
        <v>189</v>
      </c>
      <c r="K41" s="52" t="s">
        <v>189</v>
      </c>
      <c r="L41" s="52" t="s">
        <v>189</v>
      </c>
      <c r="M41" s="52" t="s">
        <v>189</v>
      </c>
    </row>
    <row r="42" spans="1:13" s="3" customFormat="1" ht="63.75">
      <c r="A42" s="24" t="s">
        <v>48</v>
      </c>
      <c r="B42" s="25" t="s">
        <v>66</v>
      </c>
      <c r="C42" s="59"/>
      <c r="D42" s="59"/>
      <c r="E42" s="73">
        <f>40959.5232+26548.8036</f>
        <v>67508.32680000001</v>
      </c>
      <c r="F42" s="69">
        <f>E42*13.9/100+E42</f>
        <v>76891.98422520001</v>
      </c>
      <c r="G42" s="69">
        <f>F42*18.4/100+F42</f>
        <v>91040.10932263681</v>
      </c>
      <c r="H42" s="69">
        <f>G42*4.1/100+G42</f>
        <v>94772.75380486491</v>
      </c>
      <c r="I42" s="69">
        <f>G42*4.7/100+G42</f>
        <v>95318.99446080074</v>
      </c>
      <c r="J42" s="69">
        <f>H42*4.7/100+H42</f>
        <v>99227.07323369356</v>
      </c>
      <c r="K42" s="69">
        <f>I42*5.1/100+I42</f>
        <v>100180.26317830157</v>
      </c>
      <c r="L42" s="69">
        <f>J42*4.8/100+J42</f>
        <v>103989.97274891085</v>
      </c>
      <c r="M42" s="84">
        <f>K42*5.1/100+K42</f>
        <v>105289.45660039494</v>
      </c>
    </row>
    <row r="43" spans="1:13" s="3" customFormat="1" ht="51">
      <c r="A43" s="28" t="s">
        <v>82</v>
      </c>
      <c r="B43" s="25" t="s">
        <v>71</v>
      </c>
      <c r="C43" s="59"/>
      <c r="D43" s="59"/>
      <c r="E43" s="63">
        <v>97.4</v>
      </c>
      <c r="F43" s="63">
        <v>113.9</v>
      </c>
      <c r="G43" s="63">
        <v>118.4</v>
      </c>
      <c r="H43" s="63">
        <v>104.1</v>
      </c>
      <c r="I43" s="63">
        <v>104.7</v>
      </c>
      <c r="J43" s="63">
        <v>104.7</v>
      </c>
      <c r="K43" s="63">
        <v>105.1</v>
      </c>
      <c r="L43" s="63">
        <v>104.8</v>
      </c>
      <c r="M43" s="63">
        <v>105.1</v>
      </c>
    </row>
    <row r="44" spans="1:13" s="3" customFormat="1" ht="51">
      <c r="A44" s="24" t="s">
        <v>49</v>
      </c>
      <c r="B44" s="25" t="s">
        <v>66</v>
      </c>
      <c r="C44" s="59"/>
      <c r="D44" s="59"/>
      <c r="E44" s="52" t="s">
        <v>189</v>
      </c>
      <c r="F44" s="52" t="s">
        <v>189</v>
      </c>
      <c r="G44" s="52" t="s">
        <v>189</v>
      </c>
      <c r="H44" s="52" t="s">
        <v>189</v>
      </c>
      <c r="I44" s="52" t="s">
        <v>189</v>
      </c>
      <c r="J44" s="52" t="s">
        <v>189</v>
      </c>
      <c r="K44" s="52" t="s">
        <v>189</v>
      </c>
      <c r="L44" s="52" t="s">
        <v>189</v>
      </c>
      <c r="M44" s="52" t="s">
        <v>189</v>
      </c>
    </row>
    <row r="45" spans="1:13" s="3" customFormat="1" ht="51">
      <c r="A45" s="28" t="s">
        <v>83</v>
      </c>
      <c r="B45" s="25" t="s">
        <v>71</v>
      </c>
      <c r="C45" s="59"/>
      <c r="D45" s="59"/>
      <c r="E45" s="52" t="s">
        <v>189</v>
      </c>
      <c r="F45" s="52" t="s">
        <v>189</v>
      </c>
      <c r="G45" s="52" t="s">
        <v>189</v>
      </c>
      <c r="H45" s="52" t="s">
        <v>189</v>
      </c>
      <c r="I45" s="52" t="s">
        <v>189</v>
      </c>
      <c r="J45" s="52" t="s">
        <v>189</v>
      </c>
      <c r="K45" s="52" t="s">
        <v>189</v>
      </c>
      <c r="L45" s="52" t="s">
        <v>189</v>
      </c>
      <c r="M45" s="52" t="s">
        <v>189</v>
      </c>
    </row>
    <row r="46" spans="1:13" s="3" customFormat="1" ht="52.5" customHeight="1">
      <c r="A46" s="24" t="s">
        <v>50</v>
      </c>
      <c r="B46" s="25" t="s">
        <v>66</v>
      </c>
      <c r="C46" s="59"/>
      <c r="D46" s="59"/>
      <c r="E46" s="52" t="s">
        <v>189</v>
      </c>
      <c r="F46" s="52" t="s">
        <v>189</v>
      </c>
      <c r="G46" s="52" t="s">
        <v>189</v>
      </c>
      <c r="H46" s="52" t="s">
        <v>189</v>
      </c>
      <c r="I46" s="52" t="s">
        <v>189</v>
      </c>
      <c r="J46" s="52" t="s">
        <v>189</v>
      </c>
      <c r="K46" s="52" t="s">
        <v>189</v>
      </c>
      <c r="L46" s="52" t="s">
        <v>189</v>
      </c>
      <c r="M46" s="52" t="s">
        <v>189</v>
      </c>
    </row>
    <row r="47" spans="1:13" s="3" customFormat="1" ht="27.75" customHeight="1">
      <c r="A47" s="28" t="s">
        <v>84</v>
      </c>
      <c r="B47" s="25" t="s">
        <v>71</v>
      </c>
      <c r="C47" s="59"/>
      <c r="D47" s="59"/>
      <c r="E47" s="52" t="s">
        <v>189</v>
      </c>
      <c r="F47" s="52" t="s">
        <v>189</v>
      </c>
      <c r="G47" s="52" t="s">
        <v>189</v>
      </c>
      <c r="H47" s="52" t="s">
        <v>189</v>
      </c>
      <c r="I47" s="52" t="s">
        <v>189</v>
      </c>
      <c r="J47" s="52" t="s">
        <v>189</v>
      </c>
      <c r="K47" s="52" t="s">
        <v>189</v>
      </c>
      <c r="L47" s="52" t="s">
        <v>189</v>
      </c>
      <c r="M47" s="52" t="s">
        <v>189</v>
      </c>
    </row>
    <row r="48" spans="1:13" s="3" customFormat="1" ht="51">
      <c r="A48" s="24" t="s">
        <v>51</v>
      </c>
      <c r="B48" s="25" t="s">
        <v>66</v>
      </c>
      <c r="C48" s="59"/>
      <c r="D48" s="59"/>
      <c r="E48" s="52" t="s">
        <v>189</v>
      </c>
      <c r="F48" s="52" t="s">
        <v>189</v>
      </c>
      <c r="G48" s="52" t="s">
        <v>189</v>
      </c>
      <c r="H48" s="52" t="s">
        <v>189</v>
      </c>
      <c r="I48" s="52" t="s">
        <v>189</v>
      </c>
      <c r="J48" s="52" t="s">
        <v>189</v>
      </c>
      <c r="K48" s="52" t="s">
        <v>189</v>
      </c>
      <c r="L48" s="52" t="s">
        <v>189</v>
      </c>
      <c r="M48" s="52" t="s">
        <v>189</v>
      </c>
    </row>
    <row r="49" spans="1:13" s="3" customFormat="1" ht="51">
      <c r="A49" s="28" t="s">
        <v>85</v>
      </c>
      <c r="B49" s="25" t="s">
        <v>71</v>
      </c>
      <c r="C49" s="59"/>
      <c r="D49" s="59"/>
      <c r="E49" s="52" t="s">
        <v>189</v>
      </c>
      <c r="F49" s="52" t="s">
        <v>189</v>
      </c>
      <c r="G49" s="52" t="s">
        <v>189</v>
      </c>
      <c r="H49" s="52" t="s">
        <v>189</v>
      </c>
      <c r="I49" s="52" t="s">
        <v>189</v>
      </c>
      <c r="J49" s="52" t="s">
        <v>189</v>
      </c>
      <c r="K49" s="52" t="s">
        <v>189</v>
      </c>
      <c r="L49" s="52" t="s">
        <v>189</v>
      </c>
      <c r="M49" s="52" t="s">
        <v>189</v>
      </c>
    </row>
    <row r="50" spans="1:13" s="3" customFormat="1" ht="63.75">
      <c r="A50" s="24" t="s">
        <v>52</v>
      </c>
      <c r="B50" s="25" t="s">
        <v>66</v>
      </c>
      <c r="C50" s="59"/>
      <c r="D50" s="59"/>
      <c r="E50" s="52" t="s">
        <v>189</v>
      </c>
      <c r="F50" s="52" t="s">
        <v>189</v>
      </c>
      <c r="G50" s="52" t="s">
        <v>189</v>
      </c>
      <c r="H50" s="52" t="s">
        <v>189</v>
      </c>
      <c r="I50" s="52" t="s">
        <v>189</v>
      </c>
      <c r="J50" s="52" t="s">
        <v>189</v>
      </c>
      <c r="K50" s="52" t="s">
        <v>189</v>
      </c>
      <c r="L50" s="52" t="s">
        <v>189</v>
      </c>
      <c r="M50" s="52" t="s">
        <v>189</v>
      </c>
    </row>
    <row r="51" spans="1:13" s="3" customFormat="1" ht="51">
      <c r="A51" s="28" t="s">
        <v>86</v>
      </c>
      <c r="B51" s="25" t="s">
        <v>71</v>
      </c>
      <c r="C51" s="59"/>
      <c r="D51" s="59"/>
      <c r="E51" s="52" t="s">
        <v>189</v>
      </c>
      <c r="F51" s="52" t="s">
        <v>189</v>
      </c>
      <c r="G51" s="52" t="s">
        <v>189</v>
      </c>
      <c r="H51" s="52" t="s">
        <v>189</v>
      </c>
      <c r="I51" s="52" t="s">
        <v>189</v>
      </c>
      <c r="J51" s="52" t="s">
        <v>189</v>
      </c>
      <c r="K51" s="52" t="s">
        <v>189</v>
      </c>
      <c r="L51" s="52" t="s">
        <v>189</v>
      </c>
      <c r="M51" s="52" t="s">
        <v>189</v>
      </c>
    </row>
    <row r="52" spans="1:13" s="3" customFormat="1" ht="57" customHeight="1">
      <c r="A52" s="24" t="s">
        <v>53</v>
      </c>
      <c r="B52" s="25" t="s">
        <v>66</v>
      </c>
      <c r="C52" s="59"/>
      <c r="D52" s="59"/>
      <c r="E52" s="52" t="s">
        <v>189</v>
      </c>
      <c r="F52" s="52" t="s">
        <v>189</v>
      </c>
      <c r="G52" s="52" t="s">
        <v>189</v>
      </c>
      <c r="H52" s="52" t="s">
        <v>189</v>
      </c>
      <c r="I52" s="52" t="s">
        <v>189</v>
      </c>
      <c r="J52" s="52" t="s">
        <v>189</v>
      </c>
      <c r="K52" s="52" t="s">
        <v>189</v>
      </c>
      <c r="L52" s="52" t="s">
        <v>189</v>
      </c>
      <c r="M52" s="52" t="s">
        <v>189</v>
      </c>
    </row>
    <row r="53" spans="1:13" s="3" customFormat="1" ht="51">
      <c r="A53" s="28" t="s">
        <v>87</v>
      </c>
      <c r="B53" s="25" t="s">
        <v>71</v>
      </c>
      <c r="C53" s="59"/>
      <c r="D53" s="59"/>
      <c r="E53" s="52" t="s">
        <v>189</v>
      </c>
      <c r="F53" s="52" t="s">
        <v>189</v>
      </c>
      <c r="G53" s="52" t="s">
        <v>189</v>
      </c>
      <c r="H53" s="52" t="s">
        <v>189</v>
      </c>
      <c r="I53" s="52" t="s">
        <v>189</v>
      </c>
      <c r="J53" s="52" t="s">
        <v>189</v>
      </c>
      <c r="K53" s="52" t="s">
        <v>189</v>
      </c>
      <c r="L53" s="52" t="s">
        <v>189</v>
      </c>
      <c r="M53" s="52" t="s">
        <v>189</v>
      </c>
    </row>
    <row r="54" spans="1:13" s="3" customFormat="1" ht="51">
      <c r="A54" s="24" t="s">
        <v>54</v>
      </c>
      <c r="B54" s="25" t="s">
        <v>66</v>
      </c>
      <c r="C54" s="59"/>
      <c r="D54" s="59"/>
      <c r="E54" s="52" t="s">
        <v>189</v>
      </c>
      <c r="F54" s="52" t="s">
        <v>189</v>
      </c>
      <c r="G54" s="52" t="s">
        <v>189</v>
      </c>
      <c r="H54" s="52" t="s">
        <v>189</v>
      </c>
      <c r="I54" s="52" t="s">
        <v>189</v>
      </c>
      <c r="J54" s="52" t="s">
        <v>189</v>
      </c>
      <c r="K54" s="52" t="s">
        <v>189</v>
      </c>
      <c r="L54" s="52" t="s">
        <v>189</v>
      </c>
      <c r="M54" s="52" t="s">
        <v>189</v>
      </c>
    </row>
    <row r="55" spans="1:13" s="3" customFormat="1" ht="51">
      <c r="A55" s="28" t="s">
        <v>88</v>
      </c>
      <c r="B55" s="25" t="s">
        <v>71</v>
      </c>
      <c r="C55" s="59"/>
      <c r="D55" s="59"/>
      <c r="E55" s="52" t="s">
        <v>189</v>
      </c>
      <c r="F55" s="52" t="s">
        <v>189</v>
      </c>
      <c r="G55" s="52" t="s">
        <v>189</v>
      </c>
      <c r="H55" s="52" t="s">
        <v>189</v>
      </c>
      <c r="I55" s="52" t="s">
        <v>189</v>
      </c>
      <c r="J55" s="52" t="s">
        <v>189</v>
      </c>
      <c r="K55" s="52" t="s">
        <v>189</v>
      </c>
      <c r="L55" s="52" t="s">
        <v>189</v>
      </c>
      <c r="M55" s="52" t="s">
        <v>189</v>
      </c>
    </row>
    <row r="56" spans="1:13" s="3" customFormat="1" ht="63.75">
      <c r="A56" s="24" t="s">
        <v>55</v>
      </c>
      <c r="B56" s="25" t="s">
        <v>66</v>
      </c>
      <c r="C56" s="59"/>
      <c r="D56" s="59"/>
      <c r="E56" s="52" t="s">
        <v>189</v>
      </c>
      <c r="F56" s="52" t="s">
        <v>189</v>
      </c>
      <c r="G56" s="52" t="s">
        <v>189</v>
      </c>
      <c r="H56" s="52" t="s">
        <v>189</v>
      </c>
      <c r="I56" s="52" t="s">
        <v>189</v>
      </c>
      <c r="J56" s="52" t="s">
        <v>189</v>
      </c>
      <c r="K56" s="52" t="s">
        <v>189</v>
      </c>
      <c r="L56" s="52" t="s">
        <v>189</v>
      </c>
      <c r="M56" s="52" t="s">
        <v>189</v>
      </c>
    </row>
    <row r="57" spans="1:13" s="3" customFormat="1" ht="51">
      <c r="A57" s="28" t="s">
        <v>89</v>
      </c>
      <c r="B57" s="25" t="s">
        <v>71</v>
      </c>
      <c r="C57" s="59"/>
      <c r="D57" s="59"/>
      <c r="E57" s="52" t="s">
        <v>189</v>
      </c>
      <c r="F57" s="52" t="s">
        <v>189</v>
      </c>
      <c r="G57" s="52" t="s">
        <v>189</v>
      </c>
      <c r="H57" s="52" t="s">
        <v>189</v>
      </c>
      <c r="I57" s="52" t="s">
        <v>189</v>
      </c>
      <c r="J57" s="52" t="s">
        <v>189</v>
      </c>
      <c r="K57" s="52" t="s">
        <v>189</v>
      </c>
      <c r="L57" s="52" t="s">
        <v>189</v>
      </c>
      <c r="M57" s="52" t="s">
        <v>189</v>
      </c>
    </row>
    <row r="58" spans="1:13" s="3" customFormat="1" ht="69.75" customHeight="1">
      <c r="A58" s="24" t="s">
        <v>56</v>
      </c>
      <c r="B58" s="25" t="s">
        <v>66</v>
      </c>
      <c r="C58" s="59"/>
      <c r="D58" s="59"/>
      <c r="E58" s="52" t="s">
        <v>189</v>
      </c>
      <c r="F58" s="52" t="s">
        <v>189</v>
      </c>
      <c r="G58" s="52" t="s">
        <v>189</v>
      </c>
      <c r="H58" s="52" t="s">
        <v>189</v>
      </c>
      <c r="I58" s="52" t="s">
        <v>189</v>
      </c>
      <c r="J58" s="52" t="s">
        <v>189</v>
      </c>
      <c r="K58" s="52" t="s">
        <v>189</v>
      </c>
      <c r="L58" s="52" t="s">
        <v>189</v>
      </c>
      <c r="M58" s="52" t="s">
        <v>189</v>
      </c>
    </row>
    <row r="59" spans="1:13" s="3" customFormat="1" ht="51">
      <c r="A59" s="28" t="s">
        <v>91</v>
      </c>
      <c r="B59" s="25" t="s">
        <v>71</v>
      </c>
      <c r="C59" s="59"/>
      <c r="D59" s="59"/>
      <c r="E59" s="52" t="s">
        <v>189</v>
      </c>
      <c r="F59" s="52" t="s">
        <v>189</v>
      </c>
      <c r="G59" s="52" t="s">
        <v>189</v>
      </c>
      <c r="H59" s="52" t="s">
        <v>189</v>
      </c>
      <c r="I59" s="52" t="s">
        <v>189</v>
      </c>
      <c r="J59" s="52" t="s">
        <v>189</v>
      </c>
      <c r="K59" s="52" t="s">
        <v>189</v>
      </c>
      <c r="L59" s="52" t="s">
        <v>189</v>
      </c>
      <c r="M59" s="52" t="s">
        <v>189</v>
      </c>
    </row>
    <row r="60" spans="1:13" s="3" customFormat="1" ht="51">
      <c r="A60" s="24" t="s">
        <v>57</v>
      </c>
      <c r="B60" s="25" t="s">
        <v>66</v>
      </c>
      <c r="C60" s="59"/>
      <c r="D60" s="59"/>
      <c r="E60" s="52" t="s">
        <v>189</v>
      </c>
      <c r="F60" s="52" t="s">
        <v>189</v>
      </c>
      <c r="G60" s="52" t="s">
        <v>189</v>
      </c>
      <c r="H60" s="52" t="s">
        <v>189</v>
      </c>
      <c r="I60" s="52" t="s">
        <v>189</v>
      </c>
      <c r="J60" s="52" t="s">
        <v>189</v>
      </c>
      <c r="K60" s="52" t="s">
        <v>189</v>
      </c>
      <c r="L60" s="52" t="s">
        <v>189</v>
      </c>
      <c r="M60" s="52" t="s">
        <v>189</v>
      </c>
    </row>
    <row r="61" spans="1:13" s="3" customFormat="1" ht="51">
      <c r="A61" s="28" t="s">
        <v>90</v>
      </c>
      <c r="B61" s="25" t="s">
        <v>71</v>
      </c>
      <c r="C61" s="59"/>
      <c r="D61" s="59"/>
      <c r="E61" s="52" t="s">
        <v>189</v>
      </c>
      <c r="F61" s="52" t="s">
        <v>189</v>
      </c>
      <c r="G61" s="52" t="s">
        <v>189</v>
      </c>
      <c r="H61" s="52" t="s">
        <v>189</v>
      </c>
      <c r="I61" s="52" t="s">
        <v>189</v>
      </c>
      <c r="J61" s="52" t="s">
        <v>189</v>
      </c>
      <c r="K61" s="52" t="s">
        <v>189</v>
      </c>
      <c r="L61" s="52" t="s">
        <v>189</v>
      </c>
      <c r="M61" s="52" t="s">
        <v>189</v>
      </c>
    </row>
    <row r="62" spans="1:13" s="3" customFormat="1" ht="38.25">
      <c r="A62" s="24" t="s">
        <v>58</v>
      </c>
      <c r="B62" s="25" t="s">
        <v>66</v>
      </c>
      <c r="C62" s="59"/>
      <c r="D62" s="59"/>
      <c r="E62" s="52" t="s">
        <v>189</v>
      </c>
      <c r="F62" s="52" t="s">
        <v>189</v>
      </c>
      <c r="G62" s="52" t="s">
        <v>189</v>
      </c>
      <c r="H62" s="52" t="s">
        <v>189</v>
      </c>
      <c r="I62" s="52" t="s">
        <v>189</v>
      </c>
      <c r="J62" s="52" t="s">
        <v>189</v>
      </c>
      <c r="K62" s="52" t="s">
        <v>189</v>
      </c>
      <c r="L62" s="52" t="s">
        <v>189</v>
      </c>
      <c r="M62" s="52" t="s">
        <v>189</v>
      </c>
    </row>
    <row r="63" spans="1:13" s="3" customFormat="1" ht="27" customHeight="1">
      <c r="A63" s="28" t="s">
        <v>92</v>
      </c>
      <c r="B63" s="25" t="s">
        <v>71</v>
      </c>
      <c r="C63" s="59"/>
      <c r="D63" s="59"/>
      <c r="E63" s="52" t="s">
        <v>189</v>
      </c>
      <c r="F63" s="52" t="s">
        <v>189</v>
      </c>
      <c r="G63" s="52" t="s">
        <v>189</v>
      </c>
      <c r="H63" s="52" t="s">
        <v>189</v>
      </c>
      <c r="I63" s="52" t="s">
        <v>189</v>
      </c>
      <c r="J63" s="52" t="s">
        <v>189</v>
      </c>
      <c r="K63" s="52" t="s">
        <v>189</v>
      </c>
      <c r="L63" s="52" t="s">
        <v>189</v>
      </c>
      <c r="M63" s="52" t="s">
        <v>189</v>
      </c>
    </row>
    <row r="64" spans="1:13" s="3" customFormat="1" ht="49.5" customHeight="1">
      <c r="A64" s="24" t="s">
        <v>59</v>
      </c>
      <c r="B64" s="25" t="s">
        <v>66</v>
      </c>
      <c r="C64" s="59"/>
      <c r="D64" s="59"/>
      <c r="E64" s="73">
        <v>2008.987</v>
      </c>
      <c r="F64" s="73">
        <f>E64*7.1/100+E64</f>
        <v>2151.625077</v>
      </c>
      <c r="G64" s="73">
        <f>F64*(-2.7)/100+F64</f>
        <v>2093.5311999210003</v>
      </c>
      <c r="H64" s="69">
        <f>G64*8/100+G64</f>
        <v>2261.0136959146803</v>
      </c>
      <c r="I64" s="69">
        <f>G64*1/100+G64</f>
        <v>2114.4665119202105</v>
      </c>
      <c r="J64" s="69">
        <f>H64*4.3/100+H64</f>
        <v>2358.2372848390114</v>
      </c>
      <c r="K64" s="69">
        <f>I64*4.5/100+I64</f>
        <v>2209.61750495662</v>
      </c>
      <c r="L64" s="69">
        <f>J64*1.2/100+J64</f>
        <v>2386.5361322570798</v>
      </c>
      <c r="M64" s="84">
        <f>K64*1.4/100+K64</f>
        <v>2240.552150026013</v>
      </c>
    </row>
    <row r="65" spans="1:13" s="3" customFormat="1" ht="51">
      <c r="A65" s="28" t="s">
        <v>93</v>
      </c>
      <c r="B65" s="25" t="s">
        <v>71</v>
      </c>
      <c r="C65" s="59"/>
      <c r="D65" s="59"/>
      <c r="E65" s="63">
        <v>93.4</v>
      </c>
      <c r="F65" s="63">
        <v>107.1</v>
      </c>
      <c r="G65" s="63">
        <v>97.3</v>
      </c>
      <c r="H65" s="63">
        <v>100.8</v>
      </c>
      <c r="I65" s="63">
        <v>101</v>
      </c>
      <c r="J65" s="63">
        <v>104.3</v>
      </c>
      <c r="K65" s="63">
        <v>104.5</v>
      </c>
      <c r="L65" s="63">
        <v>101.2</v>
      </c>
      <c r="M65" s="63">
        <v>101.4</v>
      </c>
    </row>
    <row r="66" spans="1:13" s="3" customFormat="1" ht="51">
      <c r="A66" s="24" t="s">
        <v>60</v>
      </c>
      <c r="B66" s="25" t="s">
        <v>66</v>
      </c>
      <c r="C66" s="59"/>
      <c r="D66" s="59"/>
      <c r="E66" s="52" t="s">
        <v>189</v>
      </c>
      <c r="F66" s="52" t="s">
        <v>189</v>
      </c>
      <c r="G66" s="52" t="s">
        <v>189</v>
      </c>
      <c r="H66" s="52" t="s">
        <v>189</v>
      </c>
      <c r="I66" s="52" t="s">
        <v>189</v>
      </c>
      <c r="J66" s="52" t="s">
        <v>189</v>
      </c>
      <c r="K66" s="52" t="s">
        <v>189</v>
      </c>
      <c r="L66" s="52" t="s">
        <v>189</v>
      </c>
      <c r="M66" s="52" t="s">
        <v>189</v>
      </c>
    </row>
    <row r="67" spans="1:13" s="3" customFormat="1" ht="51">
      <c r="A67" s="28" t="s">
        <v>94</v>
      </c>
      <c r="B67" s="25" t="s">
        <v>71</v>
      </c>
      <c r="C67" s="59"/>
      <c r="D67" s="59"/>
      <c r="E67" s="52" t="s">
        <v>189</v>
      </c>
      <c r="F67" s="52" t="s">
        <v>189</v>
      </c>
      <c r="G67" s="52" t="s">
        <v>189</v>
      </c>
      <c r="H67" s="52" t="s">
        <v>189</v>
      </c>
      <c r="I67" s="52" t="s">
        <v>189</v>
      </c>
      <c r="J67" s="52" t="s">
        <v>189</v>
      </c>
      <c r="K67" s="52" t="s">
        <v>189</v>
      </c>
      <c r="L67" s="52" t="s">
        <v>189</v>
      </c>
      <c r="M67" s="52" t="s">
        <v>189</v>
      </c>
    </row>
    <row r="68" spans="1:13" ht="12.75">
      <c r="A68" s="95" t="s">
        <v>61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7"/>
    </row>
    <row r="69" spans="1:13" ht="63.75">
      <c r="A69" s="24" t="s">
        <v>62</v>
      </c>
      <c r="B69" s="25" t="s">
        <v>65</v>
      </c>
      <c r="C69" s="59"/>
      <c r="D69" s="59"/>
      <c r="E69" s="62">
        <v>147.9476</v>
      </c>
      <c r="F69" s="73">
        <f>E69*7/100+E69</f>
        <v>158.303932</v>
      </c>
      <c r="G69" s="73">
        <f>F69*(-0.8)/100+F69</f>
        <v>157.037500544</v>
      </c>
      <c r="H69" s="69">
        <f>G69*(-1)/100+G69</f>
        <v>155.46712553856</v>
      </c>
      <c r="I69" s="69">
        <f>G69*8/100+G69</f>
        <v>169.60050058752</v>
      </c>
      <c r="J69" s="69">
        <f>H69*1/100+H69</f>
        <v>157.0217967939456</v>
      </c>
      <c r="K69" s="69">
        <f>I69*1.1/100+I69</f>
        <v>171.46610609398272</v>
      </c>
      <c r="L69" s="69">
        <f>J69*1/100+J69</f>
        <v>158.59201476188508</v>
      </c>
      <c r="M69" s="84">
        <f>K69*1.1/100+K69</f>
        <v>173.35223326101652</v>
      </c>
    </row>
    <row r="70" spans="1:13" ht="51">
      <c r="A70" s="28" t="s">
        <v>95</v>
      </c>
      <c r="B70" s="25" t="s">
        <v>71</v>
      </c>
      <c r="C70" s="59"/>
      <c r="D70" s="59"/>
      <c r="E70" s="55">
        <v>102.9</v>
      </c>
      <c r="F70" s="55">
        <v>107</v>
      </c>
      <c r="G70" s="55">
        <v>99.2</v>
      </c>
      <c r="H70" s="55">
        <v>99</v>
      </c>
      <c r="I70" s="85">
        <v>100.8</v>
      </c>
      <c r="J70" s="55">
        <v>101</v>
      </c>
      <c r="K70" s="85">
        <v>101.1</v>
      </c>
      <c r="L70" s="55">
        <v>101</v>
      </c>
      <c r="M70" s="85">
        <v>101.1</v>
      </c>
    </row>
    <row r="71" spans="1:13" ht="12.75">
      <c r="A71" s="95" t="s">
        <v>63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7"/>
    </row>
    <row r="72" spans="1:13" ht="76.5">
      <c r="A72" s="24" t="s">
        <v>64</v>
      </c>
      <c r="B72" s="25" t="s">
        <v>65</v>
      </c>
      <c r="C72" s="59"/>
      <c r="D72" s="59"/>
      <c r="E72" s="58" t="s">
        <v>189</v>
      </c>
      <c r="F72" s="58" t="s">
        <v>189</v>
      </c>
      <c r="G72" s="58" t="s">
        <v>189</v>
      </c>
      <c r="H72" s="58" t="s">
        <v>189</v>
      </c>
      <c r="I72" s="58" t="s">
        <v>189</v>
      </c>
      <c r="J72" s="58" t="s">
        <v>189</v>
      </c>
      <c r="K72" s="58" t="s">
        <v>189</v>
      </c>
      <c r="L72" s="58" t="s">
        <v>189</v>
      </c>
      <c r="M72" s="58" t="s">
        <v>189</v>
      </c>
    </row>
    <row r="73" spans="1:13" ht="51">
      <c r="A73" s="28" t="s">
        <v>97</v>
      </c>
      <c r="B73" s="25" t="s">
        <v>71</v>
      </c>
      <c r="C73" s="59"/>
      <c r="D73" s="59"/>
      <c r="E73" s="58" t="s">
        <v>189</v>
      </c>
      <c r="F73" s="58" t="s">
        <v>189</v>
      </c>
      <c r="G73" s="58" t="s">
        <v>189</v>
      </c>
      <c r="H73" s="65" t="s">
        <v>189</v>
      </c>
      <c r="I73" s="65" t="s">
        <v>189</v>
      </c>
      <c r="J73" s="65" t="s">
        <v>189</v>
      </c>
      <c r="K73" s="65" t="s">
        <v>189</v>
      </c>
      <c r="L73" s="65" t="s">
        <v>189</v>
      </c>
      <c r="M73" s="65" t="s">
        <v>189</v>
      </c>
    </row>
    <row r="74" spans="1:13" ht="12.75">
      <c r="A74" s="27" t="s">
        <v>9</v>
      </c>
      <c r="B74" s="25" t="s">
        <v>161</v>
      </c>
      <c r="C74" s="59"/>
      <c r="D74" s="59"/>
      <c r="E74" s="51"/>
      <c r="F74" s="51"/>
      <c r="G74" s="51"/>
      <c r="H74" s="51"/>
      <c r="I74" s="64"/>
      <c r="J74" s="64"/>
      <c r="K74" s="64"/>
      <c r="L74" s="64"/>
      <c r="M74" s="64"/>
    </row>
    <row r="75" spans="1:13" ht="18.75" customHeight="1">
      <c r="A75" s="24" t="s">
        <v>96</v>
      </c>
      <c r="B75" s="25" t="s">
        <v>161</v>
      </c>
      <c r="C75" s="59"/>
      <c r="D75" s="59"/>
      <c r="E75" s="52" t="s">
        <v>189</v>
      </c>
      <c r="F75" s="52" t="s">
        <v>189</v>
      </c>
      <c r="G75" s="52" t="s">
        <v>189</v>
      </c>
      <c r="H75" s="52" t="s">
        <v>189</v>
      </c>
      <c r="I75" s="52" t="s">
        <v>189</v>
      </c>
      <c r="J75" s="52" t="s">
        <v>189</v>
      </c>
      <c r="K75" s="52" t="s">
        <v>189</v>
      </c>
      <c r="L75" s="52" t="s">
        <v>189</v>
      </c>
      <c r="M75" s="52" t="s">
        <v>189</v>
      </c>
    </row>
    <row r="76" spans="1:13" ht="12.75">
      <c r="A76" s="122" t="s">
        <v>155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</row>
    <row r="77" spans="1:13" s="3" customFormat="1" ht="38.25">
      <c r="A77" s="24" t="s">
        <v>10</v>
      </c>
      <c r="B77" s="25" t="s">
        <v>8</v>
      </c>
      <c r="C77" s="59"/>
      <c r="D77" s="59"/>
      <c r="E77" s="52" t="s">
        <v>189</v>
      </c>
      <c r="F77" s="52" t="s">
        <v>189</v>
      </c>
      <c r="G77" s="52" t="s">
        <v>189</v>
      </c>
      <c r="H77" s="52" t="s">
        <v>189</v>
      </c>
      <c r="I77" s="52" t="s">
        <v>189</v>
      </c>
      <c r="J77" s="52" t="s">
        <v>189</v>
      </c>
      <c r="K77" s="52" t="s">
        <v>189</v>
      </c>
      <c r="L77" s="52" t="s">
        <v>189</v>
      </c>
      <c r="M77" s="52" t="s">
        <v>189</v>
      </c>
    </row>
    <row r="78" spans="1:13" s="3" customFormat="1" ht="51">
      <c r="A78" s="24" t="s">
        <v>177</v>
      </c>
      <c r="B78" s="25" t="s">
        <v>16</v>
      </c>
      <c r="C78" s="59"/>
      <c r="D78" s="59"/>
      <c r="E78" s="52" t="s">
        <v>189</v>
      </c>
      <c r="F78" s="52" t="s">
        <v>189</v>
      </c>
      <c r="G78" s="52" t="s">
        <v>189</v>
      </c>
      <c r="H78" s="52" t="s">
        <v>189</v>
      </c>
      <c r="I78" s="52" t="s">
        <v>189</v>
      </c>
      <c r="J78" s="52" t="s">
        <v>189</v>
      </c>
      <c r="K78" s="52" t="s">
        <v>189</v>
      </c>
      <c r="L78" s="52" t="s">
        <v>189</v>
      </c>
      <c r="M78" s="52" t="s">
        <v>189</v>
      </c>
    </row>
    <row r="79" spans="1:13" s="3" customFormat="1" ht="38.25">
      <c r="A79" s="24" t="s">
        <v>98</v>
      </c>
      <c r="B79" s="25" t="s">
        <v>8</v>
      </c>
      <c r="C79" s="59"/>
      <c r="D79" s="59"/>
      <c r="E79" s="52" t="s">
        <v>189</v>
      </c>
      <c r="F79" s="52" t="s">
        <v>189</v>
      </c>
      <c r="G79" s="52" t="s">
        <v>189</v>
      </c>
      <c r="H79" s="52" t="s">
        <v>189</v>
      </c>
      <c r="I79" s="52" t="s">
        <v>189</v>
      </c>
      <c r="J79" s="52" t="s">
        <v>189</v>
      </c>
      <c r="K79" s="52" t="s">
        <v>189</v>
      </c>
      <c r="L79" s="52" t="s">
        <v>189</v>
      </c>
      <c r="M79" s="52" t="s">
        <v>189</v>
      </c>
    </row>
    <row r="80" spans="1:13" s="3" customFormat="1" ht="51">
      <c r="A80" s="24" t="s">
        <v>178</v>
      </c>
      <c r="B80" s="25" t="s">
        <v>16</v>
      </c>
      <c r="C80" s="59"/>
      <c r="D80" s="59"/>
      <c r="E80" s="52" t="s">
        <v>189</v>
      </c>
      <c r="F80" s="52" t="s">
        <v>189</v>
      </c>
      <c r="G80" s="52" t="s">
        <v>189</v>
      </c>
      <c r="H80" s="52" t="s">
        <v>189</v>
      </c>
      <c r="I80" s="52" t="s">
        <v>189</v>
      </c>
      <c r="J80" s="52" t="s">
        <v>189</v>
      </c>
      <c r="K80" s="52" t="s">
        <v>189</v>
      </c>
      <c r="L80" s="52" t="s">
        <v>189</v>
      </c>
      <c r="M80" s="52" t="s">
        <v>189</v>
      </c>
    </row>
    <row r="81" spans="1:13" s="3" customFormat="1" ht="38.25">
      <c r="A81" s="24" t="s">
        <v>99</v>
      </c>
      <c r="B81" s="25" t="s">
        <v>8</v>
      </c>
      <c r="C81" s="59"/>
      <c r="D81" s="59"/>
      <c r="E81" s="52" t="s">
        <v>189</v>
      </c>
      <c r="F81" s="52" t="s">
        <v>189</v>
      </c>
      <c r="G81" s="52" t="s">
        <v>189</v>
      </c>
      <c r="H81" s="52" t="s">
        <v>189</v>
      </c>
      <c r="I81" s="52" t="s">
        <v>189</v>
      </c>
      <c r="J81" s="52" t="s">
        <v>189</v>
      </c>
      <c r="K81" s="52" t="s">
        <v>189</v>
      </c>
      <c r="L81" s="52" t="s">
        <v>189</v>
      </c>
      <c r="M81" s="52" t="s">
        <v>189</v>
      </c>
    </row>
    <row r="82" spans="1:13" s="3" customFormat="1" ht="51">
      <c r="A82" s="24" t="s">
        <v>179</v>
      </c>
      <c r="B82" s="25" t="s">
        <v>16</v>
      </c>
      <c r="C82" s="59"/>
      <c r="D82" s="59"/>
      <c r="E82" s="52" t="s">
        <v>189</v>
      </c>
      <c r="F82" s="52" t="s">
        <v>189</v>
      </c>
      <c r="G82" s="52" t="s">
        <v>189</v>
      </c>
      <c r="H82" s="52" t="s">
        <v>189</v>
      </c>
      <c r="I82" s="52" t="s">
        <v>189</v>
      </c>
      <c r="J82" s="52" t="s">
        <v>189</v>
      </c>
      <c r="K82" s="52" t="s">
        <v>189</v>
      </c>
      <c r="L82" s="52" t="s">
        <v>189</v>
      </c>
      <c r="M82" s="52" t="s">
        <v>189</v>
      </c>
    </row>
    <row r="83" spans="1:13" ht="16.5" customHeight="1">
      <c r="A83" s="109" t="s">
        <v>182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</row>
    <row r="84" spans="1:13" ht="38.25">
      <c r="A84" s="29" t="s">
        <v>15</v>
      </c>
      <c r="B84" s="30" t="s">
        <v>6</v>
      </c>
      <c r="C84" s="60"/>
      <c r="D84" s="60"/>
      <c r="E84" s="52" t="s">
        <v>189</v>
      </c>
      <c r="F84" s="52" t="s">
        <v>189</v>
      </c>
      <c r="G84" s="52" t="s">
        <v>189</v>
      </c>
      <c r="H84" s="52" t="s">
        <v>189</v>
      </c>
      <c r="I84" s="52" t="s">
        <v>189</v>
      </c>
      <c r="J84" s="52" t="s">
        <v>189</v>
      </c>
      <c r="K84" s="52" t="s">
        <v>189</v>
      </c>
      <c r="L84" s="52" t="s">
        <v>189</v>
      </c>
      <c r="M84" s="52" t="s">
        <v>189</v>
      </c>
    </row>
    <row r="85" spans="1:13" ht="51">
      <c r="A85" s="29" t="s">
        <v>34</v>
      </c>
      <c r="B85" s="30" t="s">
        <v>16</v>
      </c>
      <c r="C85" s="60"/>
      <c r="D85" s="60"/>
      <c r="E85" s="52" t="s">
        <v>189</v>
      </c>
      <c r="F85" s="52" t="s">
        <v>189</v>
      </c>
      <c r="G85" s="52" t="s">
        <v>189</v>
      </c>
      <c r="H85" s="52" t="s">
        <v>189</v>
      </c>
      <c r="I85" s="52" t="s">
        <v>189</v>
      </c>
      <c r="J85" s="52" t="s">
        <v>189</v>
      </c>
      <c r="K85" s="52" t="s">
        <v>189</v>
      </c>
      <c r="L85" s="52" t="s">
        <v>189</v>
      </c>
      <c r="M85" s="52" t="s">
        <v>189</v>
      </c>
    </row>
    <row r="86" spans="1:13" ht="12.75">
      <c r="A86" s="119" t="s">
        <v>100</v>
      </c>
      <c r="B86" s="30" t="s">
        <v>101</v>
      </c>
      <c r="C86" s="60"/>
      <c r="D86" s="60"/>
      <c r="E86" s="52" t="s">
        <v>189</v>
      </c>
      <c r="F86" s="52" t="s">
        <v>189</v>
      </c>
      <c r="G86" s="52" t="s">
        <v>189</v>
      </c>
      <c r="H86" s="52" t="s">
        <v>189</v>
      </c>
      <c r="I86" s="52" t="s">
        <v>189</v>
      </c>
      <c r="J86" s="52" t="s">
        <v>189</v>
      </c>
      <c r="K86" s="52" t="s">
        <v>189</v>
      </c>
      <c r="L86" s="52" t="s">
        <v>189</v>
      </c>
      <c r="M86" s="52" t="s">
        <v>189</v>
      </c>
    </row>
    <row r="87" spans="1:13" ht="25.5">
      <c r="A87" s="119"/>
      <c r="B87" s="30" t="s">
        <v>102</v>
      </c>
      <c r="C87" s="60"/>
      <c r="D87" s="60"/>
      <c r="E87" s="52" t="s">
        <v>189</v>
      </c>
      <c r="F87" s="52" t="s">
        <v>189</v>
      </c>
      <c r="G87" s="52" t="s">
        <v>189</v>
      </c>
      <c r="H87" s="52" t="s">
        <v>189</v>
      </c>
      <c r="I87" s="52" t="s">
        <v>189</v>
      </c>
      <c r="J87" s="52" t="s">
        <v>189</v>
      </c>
      <c r="K87" s="52" t="s">
        <v>189</v>
      </c>
      <c r="L87" s="52" t="s">
        <v>189</v>
      </c>
      <c r="M87" s="52" t="s">
        <v>189</v>
      </c>
    </row>
    <row r="88" spans="1:13" ht="18.75" customHeight="1">
      <c r="A88" s="29" t="s">
        <v>105</v>
      </c>
      <c r="B88" s="30" t="s">
        <v>13</v>
      </c>
      <c r="C88" s="60"/>
      <c r="D88" s="60"/>
      <c r="E88" s="52" t="s">
        <v>189</v>
      </c>
      <c r="F88" s="52" t="s">
        <v>189</v>
      </c>
      <c r="G88" s="52" t="s">
        <v>189</v>
      </c>
      <c r="H88" s="52" t="s">
        <v>189</v>
      </c>
      <c r="I88" s="52" t="s">
        <v>189</v>
      </c>
      <c r="J88" s="52" t="s">
        <v>189</v>
      </c>
      <c r="K88" s="52" t="s">
        <v>189</v>
      </c>
      <c r="L88" s="52" t="s">
        <v>189</v>
      </c>
      <c r="M88" s="52" t="s">
        <v>189</v>
      </c>
    </row>
    <row r="89" spans="1:13" ht="25.5">
      <c r="A89" s="29" t="s">
        <v>103</v>
      </c>
      <c r="B89" s="30" t="s">
        <v>104</v>
      </c>
      <c r="C89" s="60"/>
      <c r="D89" s="60"/>
      <c r="E89" s="52" t="s">
        <v>189</v>
      </c>
      <c r="F89" s="52" t="s">
        <v>189</v>
      </c>
      <c r="G89" s="52" t="s">
        <v>189</v>
      </c>
      <c r="H89" s="52" t="s">
        <v>189</v>
      </c>
      <c r="I89" s="52" t="s">
        <v>189</v>
      </c>
      <c r="J89" s="52" t="s">
        <v>189</v>
      </c>
      <c r="K89" s="52" t="s">
        <v>189</v>
      </c>
      <c r="L89" s="52" t="s">
        <v>189</v>
      </c>
      <c r="M89" s="52" t="s">
        <v>189</v>
      </c>
    </row>
    <row r="90" spans="1:13" ht="18.75" customHeight="1">
      <c r="A90" s="109" t="s">
        <v>156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</row>
    <row r="91" spans="1:13" ht="38.25">
      <c r="A91" s="29" t="s">
        <v>106</v>
      </c>
      <c r="B91" s="30" t="s">
        <v>8</v>
      </c>
      <c r="C91" s="60"/>
      <c r="D91" s="60"/>
      <c r="E91" s="57">
        <v>413.45</v>
      </c>
      <c r="F91" s="86">
        <f>E91*7.8/100+E91</f>
        <v>445.6991</v>
      </c>
      <c r="G91" s="86">
        <f>F91*(-6.1)/100+F91</f>
        <v>418.5114549</v>
      </c>
      <c r="H91" s="87">
        <f>G91*1.9/100+G91</f>
        <v>426.4631725431</v>
      </c>
      <c r="I91" s="87">
        <f>G91*2.7/100+G91</f>
        <v>429.81126418229996</v>
      </c>
      <c r="J91" s="87">
        <f>H91*2.6/100+H91</f>
        <v>437.5512150292206</v>
      </c>
      <c r="K91" s="87">
        <f>I91*3.7/100+I91</f>
        <v>445.71428095704505</v>
      </c>
      <c r="L91" s="87">
        <f>J91*2.9/100+J91</f>
        <v>450.240200265068</v>
      </c>
      <c r="M91" s="89">
        <f>K91*3.1/100+K91</f>
        <v>459.53142366671347</v>
      </c>
    </row>
    <row r="92" spans="1:13" ht="51">
      <c r="A92" s="29" t="s">
        <v>11</v>
      </c>
      <c r="B92" s="30" t="s">
        <v>16</v>
      </c>
      <c r="C92" s="60"/>
      <c r="D92" s="60"/>
      <c r="E92" s="56">
        <v>103.6</v>
      </c>
      <c r="F92" s="56">
        <v>107.8</v>
      </c>
      <c r="G92" s="56">
        <v>93.9</v>
      </c>
      <c r="H92" s="56">
        <v>101.9</v>
      </c>
      <c r="I92" s="88">
        <v>102.7</v>
      </c>
      <c r="J92" s="88">
        <v>102.6</v>
      </c>
      <c r="K92" s="88">
        <v>103.7</v>
      </c>
      <c r="L92" s="88">
        <v>102.9</v>
      </c>
      <c r="M92" s="88">
        <v>103.1</v>
      </c>
    </row>
    <row r="93" spans="1:13" ht="38.25">
      <c r="A93" s="29" t="s">
        <v>17</v>
      </c>
      <c r="B93" s="30" t="s">
        <v>8</v>
      </c>
      <c r="C93" s="59"/>
      <c r="D93" s="59"/>
      <c r="E93" s="52" t="s">
        <v>189</v>
      </c>
      <c r="F93" s="52" t="s">
        <v>189</v>
      </c>
      <c r="G93" s="52" t="s">
        <v>189</v>
      </c>
      <c r="H93" s="52" t="s">
        <v>189</v>
      </c>
      <c r="I93" s="52" t="s">
        <v>189</v>
      </c>
      <c r="J93" s="52" t="s">
        <v>189</v>
      </c>
      <c r="K93" s="52" t="s">
        <v>189</v>
      </c>
      <c r="L93" s="52" t="s">
        <v>189</v>
      </c>
      <c r="M93" s="52" t="s">
        <v>189</v>
      </c>
    </row>
    <row r="94" spans="1:13" ht="51">
      <c r="A94" s="29" t="s">
        <v>11</v>
      </c>
      <c r="B94" s="30" t="s">
        <v>16</v>
      </c>
      <c r="C94" s="59"/>
      <c r="D94" s="59"/>
      <c r="E94" s="52" t="s">
        <v>189</v>
      </c>
      <c r="F94" s="52" t="s">
        <v>189</v>
      </c>
      <c r="G94" s="52" t="s">
        <v>189</v>
      </c>
      <c r="H94" s="52" t="s">
        <v>189</v>
      </c>
      <c r="I94" s="52" t="s">
        <v>189</v>
      </c>
      <c r="J94" s="52" t="s">
        <v>189</v>
      </c>
      <c r="K94" s="52" t="s">
        <v>189</v>
      </c>
      <c r="L94" s="52" t="s">
        <v>189</v>
      </c>
      <c r="M94" s="52" t="s">
        <v>189</v>
      </c>
    </row>
    <row r="95" spans="1:13" ht="19.5" customHeight="1">
      <c r="A95" s="107" t="s">
        <v>157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</row>
    <row r="96" spans="1:13" s="3" customFormat="1" ht="25.5">
      <c r="A96" s="24" t="s">
        <v>18</v>
      </c>
      <c r="B96" s="25" t="s">
        <v>12</v>
      </c>
      <c r="C96" s="8"/>
      <c r="D96" s="8"/>
      <c r="E96" s="51">
        <v>60</v>
      </c>
      <c r="F96" s="51">
        <v>56</v>
      </c>
      <c r="G96" s="51">
        <v>61</v>
      </c>
      <c r="H96" s="51">
        <v>60</v>
      </c>
      <c r="I96" s="51">
        <v>61</v>
      </c>
      <c r="J96" s="51">
        <v>60</v>
      </c>
      <c r="K96" s="51">
        <v>61</v>
      </c>
      <c r="L96" s="51">
        <v>60</v>
      </c>
      <c r="M96" s="51">
        <v>61</v>
      </c>
    </row>
    <row r="97" spans="1:13" s="3" customFormat="1" ht="38.25">
      <c r="A97" s="24" t="s">
        <v>19</v>
      </c>
      <c r="B97" s="25" t="s">
        <v>8</v>
      </c>
      <c r="C97" s="8"/>
      <c r="D97" s="8"/>
      <c r="E97" s="51">
        <v>529.22</v>
      </c>
      <c r="F97" s="51">
        <v>529.22</v>
      </c>
      <c r="G97" s="51">
        <v>529.22</v>
      </c>
      <c r="H97" s="51">
        <v>551.96</v>
      </c>
      <c r="I97" s="64">
        <v>529.22</v>
      </c>
      <c r="J97" s="51">
        <v>551.96</v>
      </c>
      <c r="K97" s="64">
        <v>529.22</v>
      </c>
      <c r="L97" s="51">
        <v>551.96</v>
      </c>
      <c r="M97" s="64">
        <v>529.22</v>
      </c>
    </row>
    <row r="98" spans="1:13" s="3" customFormat="1" ht="25.5">
      <c r="A98" s="24" t="s">
        <v>108</v>
      </c>
      <c r="B98" s="25" t="s">
        <v>20</v>
      </c>
      <c r="C98" s="8"/>
      <c r="D98" s="8"/>
      <c r="E98" s="51">
        <v>3143</v>
      </c>
      <c r="F98" s="51">
        <v>3143</v>
      </c>
      <c r="G98" s="51">
        <v>3143</v>
      </c>
      <c r="H98" s="51">
        <v>3143</v>
      </c>
      <c r="I98" s="51">
        <v>3143</v>
      </c>
      <c r="J98" s="51">
        <v>3143</v>
      </c>
      <c r="K98" s="51">
        <v>3143</v>
      </c>
      <c r="L98" s="51">
        <v>3143</v>
      </c>
      <c r="M98" s="51">
        <v>3143</v>
      </c>
    </row>
    <row r="99" spans="1:13" s="3" customFormat="1" ht="25.5">
      <c r="A99" s="24" t="s">
        <v>21</v>
      </c>
      <c r="B99" s="25" t="s">
        <v>12</v>
      </c>
      <c r="C99" s="8"/>
      <c r="D99" s="8"/>
      <c r="E99" s="51">
        <v>5</v>
      </c>
      <c r="F99" s="51">
        <v>5</v>
      </c>
      <c r="G99" s="51">
        <v>5</v>
      </c>
      <c r="H99" s="51">
        <v>5</v>
      </c>
      <c r="I99" s="51">
        <v>5</v>
      </c>
      <c r="J99" s="51">
        <v>5</v>
      </c>
      <c r="K99" s="51">
        <v>5</v>
      </c>
      <c r="L99" s="51">
        <v>5</v>
      </c>
      <c r="M99" s="51">
        <v>5</v>
      </c>
    </row>
    <row r="100" spans="1:13" s="3" customFormat="1" ht="38.25">
      <c r="A100" s="24" t="s">
        <v>22</v>
      </c>
      <c r="B100" s="25" t="s">
        <v>8</v>
      </c>
      <c r="C100" s="8"/>
      <c r="D100" s="8"/>
      <c r="E100" s="51">
        <v>4136.22</v>
      </c>
      <c r="F100" s="51">
        <v>4136.22</v>
      </c>
      <c r="G100" s="51">
        <v>4136.22</v>
      </c>
      <c r="H100" s="51">
        <v>4136.22</v>
      </c>
      <c r="I100" s="51">
        <v>4136.22</v>
      </c>
      <c r="J100" s="51">
        <v>4136.22</v>
      </c>
      <c r="K100" s="51">
        <v>4136.22</v>
      </c>
      <c r="L100" s="51">
        <v>4136.22</v>
      </c>
      <c r="M100" s="51">
        <v>4136.22</v>
      </c>
    </row>
    <row r="101" spans="1:13" s="3" customFormat="1" ht="38.25">
      <c r="A101" s="24" t="s">
        <v>109</v>
      </c>
      <c r="B101" s="25" t="s">
        <v>20</v>
      </c>
      <c r="C101" s="8"/>
      <c r="D101" s="8"/>
      <c r="E101" s="51">
        <v>899</v>
      </c>
      <c r="F101" s="51">
        <v>899</v>
      </c>
      <c r="G101" s="51">
        <v>899</v>
      </c>
      <c r="H101" s="51">
        <v>860</v>
      </c>
      <c r="I101" s="64">
        <v>899</v>
      </c>
      <c r="J101" s="51">
        <v>860</v>
      </c>
      <c r="K101" s="64">
        <v>899</v>
      </c>
      <c r="L101" s="51">
        <v>860</v>
      </c>
      <c r="M101" s="64">
        <v>899</v>
      </c>
    </row>
    <row r="102" spans="1:13" s="3" customFormat="1" ht="38.25">
      <c r="A102" s="24" t="s">
        <v>23</v>
      </c>
      <c r="B102" s="25" t="s">
        <v>20</v>
      </c>
      <c r="C102" s="8"/>
      <c r="D102" s="8"/>
      <c r="E102" s="51">
        <v>138</v>
      </c>
      <c r="F102" s="51">
        <v>130</v>
      </c>
      <c r="G102" s="51">
        <v>189</v>
      </c>
      <c r="H102" s="51">
        <v>185</v>
      </c>
      <c r="I102" s="51">
        <v>183</v>
      </c>
      <c r="J102" s="51">
        <v>185</v>
      </c>
      <c r="K102" s="51">
        <v>183</v>
      </c>
      <c r="L102" s="51">
        <v>185</v>
      </c>
      <c r="M102" s="51">
        <v>183</v>
      </c>
    </row>
    <row r="103" spans="1:13" ht="21.75" customHeight="1">
      <c r="A103" s="107" t="s">
        <v>158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</row>
    <row r="104" spans="1:13" s="4" customFormat="1" ht="38.25">
      <c r="A104" s="24" t="s">
        <v>24</v>
      </c>
      <c r="B104" s="25" t="s">
        <v>8</v>
      </c>
      <c r="C104" s="8"/>
      <c r="D104" s="8"/>
      <c r="E104" s="52" t="s">
        <v>189</v>
      </c>
      <c r="F104" s="52" t="s">
        <v>189</v>
      </c>
      <c r="G104" s="52" t="s">
        <v>189</v>
      </c>
      <c r="H104" s="52" t="s">
        <v>189</v>
      </c>
      <c r="I104" s="52" t="s">
        <v>189</v>
      </c>
      <c r="J104" s="52" t="s">
        <v>189</v>
      </c>
      <c r="K104" s="52" t="s">
        <v>189</v>
      </c>
      <c r="L104" s="52" t="s">
        <v>189</v>
      </c>
      <c r="M104" s="52" t="s">
        <v>189</v>
      </c>
    </row>
    <row r="105" spans="1:13" s="3" customFormat="1" ht="51">
      <c r="A105" s="24" t="s">
        <v>33</v>
      </c>
      <c r="B105" s="25" t="s">
        <v>16</v>
      </c>
      <c r="C105" s="8"/>
      <c r="D105" s="8"/>
      <c r="E105" s="52" t="s">
        <v>189</v>
      </c>
      <c r="F105" s="52" t="s">
        <v>189</v>
      </c>
      <c r="G105" s="52" t="s">
        <v>189</v>
      </c>
      <c r="H105" s="52" t="s">
        <v>189</v>
      </c>
      <c r="I105" s="52" t="s">
        <v>189</v>
      </c>
      <c r="J105" s="52" t="s">
        <v>189</v>
      </c>
      <c r="K105" s="52" t="s">
        <v>189</v>
      </c>
      <c r="L105" s="52" t="s">
        <v>189</v>
      </c>
      <c r="M105" s="52" t="s">
        <v>189</v>
      </c>
    </row>
    <row r="106" spans="1:13" s="3" customFormat="1" ht="63.75">
      <c r="A106" s="31" t="s">
        <v>162</v>
      </c>
      <c r="B106" s="32"/>
      <c r="C106" s="8"/>
      <c r="D106" s="8"/>
      <c r="E106" s="52" t="s">
        <v>189</v>
      </c>
      <c r="F106" s="52" t="s">
        <v>189</v>
      </c>
      <c r="G106" s="52" t="s">
        <v>189</v>
      </c>
      <c r="H106" s="52" t="s">
        <v>189</v>
      </c>
      <c r="I106" s="52" t="s">
        <v>189</v>
      </c>
      <c r="J106" s="52" t="s">
        <v>189</v>
      </c>
      <c r="K106" s="52" t="s">
        <v>189</v>
      </c>
      <c r="L106" s="52" t="s">
        <v>189</v>
      </c>
      <c r="M106" s="52" t="s">
        <v>189</v>
      </c>
    </row>
    <row r="107" spans="1:13" s="3" customFormat="1" ht="14.25" customHeight="1">
      <c r="A107" s="31" t="s">
        <v>163</v>
      </c>
      <c r="B107" s="32" t="s">
        <v>66</v>
      </c>
      <c r="C107" s="8"/>
      <c r="D107" s="8"/>
      <c r="E107" s="52" t="s">
        <v>189</v>
      </c>
      <c r="F107" s="52" t="s">
        <v>189</v>
      </c>
      <c r="G107" s="52" t="s">
        <v>189</v>
      </c>
      <c r="H107" s="52" t="s">
        <v>189</v>
      </c>
      <c r="I107" s="52" t="s">
        <v>189</v>
      </c>
      <c r="J107" s="52" t="s">
        <v>189</v>
      </c>
      <c r="K107" s="52" t="s">
        <v>189</v>
      </c>
      <c r="L107" s="52" t="s">
        <v>189</v>
      </c>
      <c r="M107" s="52" t="s">
        <v>189</v>
      </c>
    </row>
    <row r="108" spans="1:13" s="3" customFormat="1" ht="12.75">
      <c r="A108" s="31" t="s">
        <v>164</v>
      </c>
      <c r="B108" s="32" t="s">
        <v>66</v>
      </c>
      <c r="C108" s="8"/>
      <c r="D108" s="8"/>
      <c r="E108" s="52" t="s">
        <v>189</v>
      </c>
      <c r="F108" s="52" t="s">
        <v>189</v>
      </c>
      <c r="G108" s="52" t="s">
        <v>189</v>
      </c>
      <c r="H108" s="52" t="s">
        <v>189</v>
      </c>
      <c r="I108" s="52" t="s">
        <v>189</v>
      </c>
      <c r="J108" s="52" t="s">
        <v>189</v>
      </c>
      <c r="K108" s="52" t="s">
        <v>189</v>
      </c>
      <c r="L108" s="52" t="s">
        <v>189</v>
      </c>
      <c r="M108" s="52" t="s">
        <v>189</v>
      </c>
    </row>
    <row r="109" spans="1:13" s="3" customFormat="1" ht="16.5" customHeight="1">
      <c r="A109" s="31" t="s">
        <v>165</v>
      </c>
      <c r="B109" s="32" t="s">
        <v>66</v>
      </c>
      <c r="C109" s="8"/>
      <c r="D109" s="8"/>
      <c r="E109" s="52" t="s">
        <v>189</v>
      </c>
      <c r="F109" s="52" t="s">
        <v>189</v>
      </c>
      <c r="G109" s="52" t="s">
        <v>189</v>
      </c>
      <c r="H109" s="52" t="s">
        <v>189</v>
      </c>
      <c r="I109" s="52" t="s">
        <v>189</v>
      </c>
      <c r="J109" s="52" t="s">
        <v>189</v>
      </c>
      <c r="K109" s="52" t="s">
        <v>189</v>
      </c>
      <c r="L109" s="52" t="s">
        <v>189</v>
      </c>
      <c r="M109" s="52" t="s">
        <v>189</v>
      </c>
    </row>
    <row r="110" spans="1:13" s="3" customFormat="1" ht="12.75">
      <c r="A110" s="31" t="s">
        <v>166</v>
      </c>
      <c r="B110" s="32" t="s">
        <v>66</v>
      </c>
      <c r="C110" s="8"/>
      <c r="D110" s="8"/>
      <c r="E110" s="52" t="s">
        <v>189</v>
      </c>
      <c r="F110" s="52" t="s">
        <v>189</v>
      </c>
      <c r="G110" s="52" t="s">
        <v>189</v>
      </c>
      <c r="H110" s="52" t="s">
        <v>189</v>
      </c>
      <c r="I110" s="52" t="s">
        <v>189</v>
      </c>
      <c r="J110" s="52" t="s">
        <v>189</v>
      </c>
      <c r="K110" s="52" t="s">
        <v>189</v>
      </c>
      <c r="L110" s="52" t="s">
        <v>189</v>
      </c>
      <c r="M110" s="52" t="s">
        <v>189</v>
      </c>
    </row>
    <row r="111" spans="1:13" s="3" customFormat="1" ht="15.75" customHeight="1">
      <c r="A111" s="31" t="s">
        <v>167</v>
      </c>
      <c r="B111" s="32" t="s">
        <v>66</v>
      </c>
      <c r="C111" s="8"/>
      <c r="D111" s="8"/>
      <c r="E111" s="52" t="s">
        <v>189</v>
      </c>
      <c r="F111" s="52" t="s">
        <v>189</v>
      </c>
      <c r="G111" s="52" t="s">
        <v>189</v>
      </c>
      <c r="H111" s="52" t="s">
        <v>189</v>
      </c>
      <c r="I111" s="52" t="s">
        <v>189</v>
      </c>
      <c r="J111" s="52" t="s">
        <v>189</v>
      </c>
      <c r="K111" s="52" t="s">
        <v>189</v>
      </c>
      <c r="L111" s="52" t="s">
        <v>189</v>
      </c>
      <c r="M111" s="52" t="s">
        <v>189</v>
      </c>
    </row>
    <row r="112" spans="1:13" s="3" customFormat="1" ht="12.75" customHeight="1">
      <c r="A112" s="31" t="s">
        <v>168</v>
      </c>
      <c r="B112" s="32" t="s">
        <v>66</v>
      </c>
      <c r="C112" s="8"/>
      <c r="D112" s="8"/>
      <c r="E112" s="52" t="s">
        <v>189</v>
      </c>
      <c r="F112" s="52" t="s">
        <v>189</v>
      </c>
      <c r="G112" s="52" t="s">
        <v>189</v>
      </c>
      <c r="H112" s="52" t="s">
        <v>189</v>
      </c>
      <c r="I112" s="52" t="s">
        <v>189</v>
      </c>
      <c r="J112" s="52" t="s">
        <v>189</v>
      </c>
      <c r="K112" s="52" t="s">
        <v>189</v>
      </c>
      <c r="L112" s="52" t="s">
        <v>189</v>
      </c>
      <c r="M112" s="52" t="s">
        <v>189</v>
      </c>
    </row>
    <row r="113" spans="1:13" s="3" customFormat="1" ht="12.75">
      <c r="A113" s="31" t="s">
        <v>14</v>
      </c>
      <c r="B113" s="32"/>
      <c r="C113" s="8"/>
      <c r="D113" s="8"/>
      <c r="E113" s="52" t="s">
        <v>189</v>
      </c>
      <c r="F113" s="52" t="s">
        <v>189</v>
      </c>
      <c r="G113" s="52" t="s">
        <v>189</v>
      </c>
      <c r="H113" s="52" t="s">
        <v>189</v>
      </c>
      <c r="I113" s="52" t="s">
        <v>189</v>
      </c>
      <c r="J113" s="52" t="s">
        <v>189</v>
      </c>
      <c r="K113" s="52" t="s">
        <v>189</v>
      </c>
      <c r="L113" s="52" t="s">
        <v>189</v>
      </c>
      <c r="M113" s="52" t="s">
        <v>189</v>
      </c>
    </row>
    <row r="114" spans="1:13" s="3" customFormat="1" ht="12.75">
      <c r="A114" s="31" t="s">
        <v>169</v>
      </c>
      <c r="B114" s="32" t="s">
        <v>66</v>
      </c>
      <c r="C114" s="8"/>
      <c r="D114" s="8"/>
      <c r="E114" s="52" t="s">
        <v>189</v>
      </c>
      <c r="F114" s="52" t="s">
        <v>189</v>
      </c>
      <c r="G114" s="52" t="s">
        <v>189</v>
      </c>
      <c r="H114" s="52" t="s">
        <v>189</v>
      </c>
      <c r="I114" s="52" t="s">
        <v>189</v>
      </c>
      <c r="J114" s="52" t="s">
        <v>189</v>
      </c>
      <c r="K114" s="52" t="s">
        <v>189</v>
      </c>
      <c r="L114" s="52" t="s">
        <v>189</v>
      </c>
      <c r="M114" s="52" t="s">
        <v>189</v>
      </c>
    </row>
    <row r="115" spans="1:13" s="3" customFormat="1" ht="12.75">
      <c r="A115" s="31" t="s">
        <v>170</v>
      </c>
      <c r="B115" s="32" t="s">
        <v>66</v>
      </c>
      <c r="C115" s="8"/>
      <c r="D115" s="8"/>
      <c r="E115" s="52" t="s">
        <v>189</v>
      </c>
      <c r="F115" s="52" t="s">
        <v>189</v>
      </c>
      <c r="G115" s="52" t="s">
        <v>189</v>
      </c>
      <c r="H115" s="52" t="s">
        <v>189</v>
      </c>
      <c r="I115" s="52" t="s">
        <v>189</v>
      </c>
      <c r="J115" s="52" t="s">
        <v>189</v>
      </c>
      <c r="K115" s="52" t="s">
        <v>189</v>
      </c>
      <c r="L115" s="52" t="s">
        <v>189</v>
      </c>
      <c r="M115" s="52" t="s">
        <v>189</v>
      </c>
    </row>
    <row r="116" spans="1:13" s="3" customFormat="1" ht="15" customHeight="1">
      <c r="A116" s="31" t="s">
        <v>171</v>
      </c>
      <c r="B116" s="32" t="s">
        <v>66</v>
      </c>
      <c r="C116" s="8"/>
      <c r="D116" s="8"/>
      <c r="E116" s="52" t="s">
        <v>189</v>
      </c>
      <c r="F116" s="52" t="s">
        <v>189</v>
      </c>
      <c r="G116" s="52" t="s">
        <v>189</v>
      </c>
      <c r="H116" s="52" t="s">
        <v>189</v>
      </c>
      <c r="I116" s="52" t="s">
        <v>189</v>
      </c>
      <c r="J116" s="52" t="s">
        <v>189</v>
      </c>
      <c r="K116" s="52" t="s">
        <v>189</v>
      </c>
      <c r="L116" s="52" t="s">
        <v>189</v>
      </c>
      <c r="M116" s="52" t="s">
        <v>189</v>
      </c>
    </row>
    <row r="117" spans="1:13" s="3" customFormat="1" ht="16.5" customHeight="1">
      <c r="A117" s="31" t="s">
        <v>172</v>
      </c>
      <c r="B117" s="32" t="s">
        <v>66</v>
      </c>
      <c r="C117" s="8"/>
      <c r="D117" s="8"/>
      <c r="E117" s="52" t="s">
        <v>189</v>
      </c>
      <c r="F117" s="52" t="s">
        <v>189</v>
      </c>
      <c r="G117" s="52" t="s">
        <v>189</v>
      </c>
      <c r="H117" s="52" t="s">
        <v>189</v>
      </c>
      <c r="I117" s="52" t="s">
        <v>189</v>
      </c>
      <c r="J117" s="52" t="s">
        <v>189</v>
      </c>
      <c r="K117" s="52" t="s">
        <v>189</v>
      </c>
      <c r="L117" s="52" t="s">
        <v>189</v>
      </c>
      <c r="M117" s="52" t="s">
        <v>189</v>
      </c>
    </row>
    <row r="118" spans="1:13" s="3" customFormat="1" ht="15" customHeight="1">
      <c r="A118" s="31" t="s">
        <v>173</v>
      </c>
      <c r="B118" s="32" t="s">
        <v>66</v>
      </c>
      <c r="C118" s="8"/>
      <c r="D118" s="8"/>
      <c r="E118" s="52" t="s">
        <v>189</v>
      </c>
      <c r="F118" s="52" t="s">
        <v>189</v>
      </c>
      <c r="G118" s="52" t="s">
        <v>189</v>
      </c>
      <c r="H118" s="52" t="s">
        <v>189</v>
      </c>
      <c r="I118" s="52" t="s">
        <v>189</v>
      </c>
      <c r="J118" s="52" t="s">
        <v>189</v>
      </c>
      <c r="K118" s="52" t="s">
        <v>189</v>
      </c>
      <c r="L118" s="52" t="s">
        <v>189</v>
      </c>
      <c r="M118" s="52" t="s">
        <v>189</v>
      </c>
    </row>
    <row r="119" spans="1:13" s="3" customFormat="1" ht="15" customHeight="1">
      <c r="A119" s="33" t="s">
        <v>110</v>
      </c>
      <c r="B119" s="34" t="s">
        <v>13</v>
      </c>
      <c r="C119" s="8"/>
      <c r="D119" s="8"/>
      <c r="E119" s="52" t="s">
        <v>189</v>
      </c>
      <c r="F119" s="52" t="s">
        <v>189</v>
      </c>
      <c r="G119" s="52" t="s">
        <v>189</v>
      </c>
      <c r="H119" s="52" t="s">
        <v>189</v>
      </c>
      <c r="I119" s="52" t="s">
        <v>189</v>
      </c>
      <c r="J119" s="52" t="s">
        <v>189</v>
      </c>
      <c r="K119" s="52" t="s">
        <v>189</v>
      </c>
      <c r="L119" s="52" t="s">
        <v>189</v>
      </c>
      <c r="M119" s="52" t="s">
        <v>189</v>
      </c>
    </row>
    <row r="120" spans="1:13" ht="18.75" customHeight="1">
      <c r="A120" s="113" t="s">
        <v>159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5"/>
    </row>
    <row r="121" spans="1:13" s="4" customFormat="1" ht="12.75">
      <c r="A121" s="27" t="s">
        <v>111</v>
      </c>
      <c r="B121" s="25" t="s">
        <v>25</v>
      </c>
      <c r="C121" s="8"/>
      <c r="D121" s="8"/>
      <c r="E121" s="54">
        <f aca="true" t="shared" si="0" ref="E121:M121">E122+E132+E133+E134</f>
        <v>129.26000000000002</v>
      </c>
      <c r="F121" s="77">
        <f t="shared" si="0"/>
        <v>114.54</v>
      </c>
      <c r="G121" s="54">
        <f t="shared" si="0"/>
        <v>163.31</v>
      </c>
      <c r="H121" s="54">
        <f t="shared" si="0"/>
        <v>86.30999999999999</v>
      </c>
      <c r="I121" s="54">
        <f t="shared" si="0"/>
        <v>86.50999999999999</v>
      </c>
      <c r="J121" s="54">
        <f t="shared" si="0"/>
        <v>88.55000000000001</v>
      </c>
      <c r="K121" s="54">
        <f t="shared" si="0"/>
        <v>88.65</v>
      </c>
      <c r="L121" s="54">
        <f t="shared" si="0"/>
        <v>88.55000000000001</v>
      </c>
      <c r="M121" s="54">
        <f t="shared" si="0"/>
        <v>88.65</v>
      </c>
    </row>
    <row r="122" spans="1:13" s="3" customFormat="1" ht="12.75">
      <c r="A122" s="28" t="s">
        <v>112</v>
      </c>
      <c r="B122" s="25" t="s">
        <v>25</v>
      </c>
      <c r="C122" s="8"/>
      <c r="D122" s="8"/>
      <c r="E122" s="54">
        <f>E123+E124+E125+E126+E127+E128+E129+E130+E131</f>
        <v>117.68</v>
      </c>
      <c r="F122" s="77">
        <f>F123+F124+F125+F126+F127+F128+F129+F130+F131</f>
        <v>73.8</v>
      </c>
      <c r="G122" s="54">
        <f>G123+G124+G129+G130+G131</f>
        <v>64.44</v>
      </c>
      <c r="H122" s="54">
        <f>H123+H124+H129+H130+H131</f>
        <v>62.29</v>
      </c>
      <c r="I122" s="54">
        <f>I123+I124+I129+I130+I131</f>
        <v>62.459999999999994</v>
      </c>
      <c r="J122" s="54">
        <v>64.87</v>
      </c>
      <c r="K122" s="54">
        <f>K123+K124+K129+K130+K131</f>
        <v>64.96000000000001</v>
      </c>
      <c r="L122" s="54">
        <v>64.87</v>
      </c>
      <c r="M122" s="54">
        <f>M123+M124+M129+M130+M131</f>
        <v>64.96000000000001</v>
      </c>
    </row>
    <row r="123" spans="1:13" s="3" customFormat="1" ht="12.75">
      <c r="A123" s="24" t="s">
        <v>67</v>
      </c>
      <c r="B123" s="25" t="s">
        <v>25</v>
      </c>
      <c r="C123" s="8"/>
      <c r="D123" s="8"/>
      <c r="E123" s="54">
        <v>95.94</v>
      </c>
      <c r="F123" s="77">
        <v>55.62</v>
      </c>
      <c r="G123" s="54">
        <v>46</v>
      </c>
      <c r="H123" s="54">
        <v>44.63</v>
      </c>
      <c r="I123" s="54">
        <v>44.65</v>
      </c>
      <c r="J123" s="54">
        <v>47.16</v>
      </c>
      <c r="K123" s="54">
        <v>47.2</v>
      </c>
      <c r="L123" s="54">
        <v>47.16</v>
      </c>
      <c r="M123" s="54">
        <v>47.2</v>
      </c>
    </row>
    <row r="124" spans="1:13" s="3" customFormat="1" ht="12.75">
      <c r="A124" s="35" t="s">
        <v>188</v>
      </c>
      <c r="B124" s="25" t="s">
        <v>25</v>
      </c>
      <c r="C124" s="8"/>
      <c r="D124" s="8"/>
      <c r="E124" s="54">
        <f aca="true" t="shared" si="1" ref="E124:M124">E125+E126+E127+E128</f>
        <v>0</v>
      </c>
      <c r="F124" s="77">
        <f t="shared" si="1"/>
        <v>0</v>
      </c>
      <c r="G124" s="54">
        <f t="shared" si="1"/>
        <v>0</v>
      </c>
      <c r="H124" s="54">
        <f t="shared" si="1"/>
        <v>0</v>
      </c>
      <c r="I124" s="54">
        <f t="shared" si="1"/>
        <v>0</v>
      </c>
      <c r="J124" s="54">
        <f t="shared" si="1"/>
        <v>0</v>
      </c>
      <c r="K124" s="54">
        <f t="shared" si="1"/>
        <v>0</v>
      </c>
      <c r="L124" s="54">
        <f t="shared" si="1"/>
        <v>0</v>
      </c>
      <c r="M124" s="54">
        <f t="shared" si="1"/>
        <v>0</v>
      </c>
    </row>
    <row r="125" spans="1:13" s="3" customFormat="1" ht="12.75">
      <c r="A125" s="35" t="s">
        <v>26</v>
      </c>
      <c r="B125" s="25" t="s">
        <v>25</v>
      </c>
      <c r="C125" s="8"/>
      <c r="D125" s="8"/>
      <c r="E125" s="54">
        <v>0</v>
      </c>
      <c r="F125" s="77">
        <v>0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</row>
    <row r="126" spans="1:13" s="3" customFormat="1" ht="12.75">
      <c r="A126" s="35" t="s">
        <v>27</v>
      </c>
      <c r="B126" s="25" t="s">
        <v>25</v>
      </c>
      <c r="C126" s="8"/>
      <c r="D126" s="8"/>
      <c r="E126" s="54">
        <v>0</v>
      </c>
      <c r="F126" s="77">
        <v>0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</row>
    <row r="127" spans="1:13" s="3" customFormat="1" ht="12.75">
      <c r="A127" s="35" t="s">
        <v>187</v>
      </c>
      <c r="B127" s="25" t="s">
        <v>25</v>
      </c>
      <c r="C127" s="8"/>
      <c r="D127" s="8"/>
      <c r="E127" s="54">
        <v>0</v>
      </c>
      <c r="F127" s="77">
        <v>0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</row>
    <row r="128" spans="1:13" s="3" customFormat="1" ht="12.75">
      <c r="A128" s="35" t="s">
        <v>186</v>
      </c>
      <c r="B128" s="25" t="s">
        <v>25</v>
      </c>
      <c r="C128" s="8"/>
      <c r="D128" s="8"/>
      <c r="E128" s="54">
        <v>0</v>
      </c>
      <c r="F128" s="77">
        <v>0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</row>
    <row r="129" spans="1:13" s="3" customFormat="1" ht="12.75">
      <c r="A129" s="31" t="s">
        <v>113</v>
      </c>
      <c r="B129" s="25" t="s">
        <v>25</v>
      </c>
      <c r="C129" s="8"/>
      <c r="D129" s="8"/>
      <c r="E129" s="54">
        <v>1.08</v>
      </c>
      <c r="F129" s="77">
        <v>1.44</v>
      </c>
      <c r="G129" s="54">
        <v>1.43</v>
      </c>
      <c r="H129" s="78">
        <v>1.05</v>
      </c>
      <c r="I129" s="78">
        <v>1.16</v>
      </c>
      <c r="J129" s="78">
        <v>1.12</v>
      </c>
      <c r="K129" s="78">
        <v>1.15</v>
      </c>
      <c r="L129" s="78">
        <v>1.12</v>
      </c>
      <c r="M129" s="78">
        <v>1.15</v>
      </c>
    </row>
    <row r="130" spans="1:13" s="3" customFormat="1" ht="12.75">
      <c r="A130" s="31" t="s">
        <v>114</v>
      </c>
      <c r="B130" s="25" t="s">
        <v>25</v>
      </c>
      <c r="C130" s="8"/>
      <c r="D130" s="8"/>
      <c r="E130" s="54">
        <v>16.09</v>
      </c>
      <c r="F130" s="77">
        <v>12.18</v>
      </c>
      <c r="G130" s="54">
        <v>12.31</v>
      </c>
      <c r="H130" s="78">
        <v>12.44</v>
      </c>
      <c r="I130" s="78">
        <v>12.46</v>
      </c>
      <c r="J130" s="78">
        <v>12.44</v>
      </c>
      <c r="K130" s="78">
        <v>12.46</v>
      </c>
      <c r="L130" s="78">
        <v>12.44</v>
      </c>
      <c r="M130" s="78">
        <v>12.46</v>
      </c>
    </row>
    <row r="131" spans="1:13" s="3" customFormat="1" ht="12.75">
      <c r="A131" s="31" t="s">
        <v>31</v>
      </c>
      <c r="B131" s="25" t="s">
        <v>25</v>
      </c>
      <c r="C131" s="8"/>
      <c r="D131" s="8"/>
      <c r="E131" s="54">
        <v>4.57</v>
      </c>
      <c r="F131" s="77">
        <v>4.56</v>
      </c>
      <c r="G131" s="54">
        <v>4.7</v>
      </c>
      <c r="H131" s="78">
        <v>4.17</v>
      </c>
      <c r="I131" s="78">
        <v>4.19</v>
      </c>
      <c r="J131" s="78">
        <v>4.12</v>
      </c>
      <c r="K131" s="78">
        <v>4.15</v>
      </c>
      <c r="L131" s="78">
        <v>4.12</v>
      </c>
      <c r="M131" s="78">
        <v>4.15</v>
      </c>
    </row>
    <row r="132" spans="1:13" s="3" customFormat="1" ht="12.75">
      <c r="A132" s="29" t="s">
        <v>28</v>
      </c>
      <c r="B132" s="25" t="s">
        <v>25</v>
      </c>
      <c r="C132" s="8"/>
      <c r="D132" s="8"/>
      <c r="E132" s="54">
        <v>9.21</v>
      </c>
      <c r="F132" s="77">
        <v>25.85</v>
      </c>
      <c r="G132" s="54">
        <v>19.92</v>
      </c>
      <c r="H132" s="78">
        <v>20.75</v>
      </c>
      <c r="I132" s="78">
        <v>20.78</v>
      </c>
      <c r="J132" s="78">
        <v>20.37</v>
      </c>
      <c r="K132" s="78">
        <v>20.38</v>
      </c>
      <c r="L132" s="78">
        <v>20.37</v>
      </c>
      <c r="M132" s="78">
        <v>20.38</v>
      </c>
    </row>
    <row r="133" spans="1:13" s="3" customFormat="1" ht="12.75">
      <c r="A133" s="24" t="s">
        <v>115</v>
      </c>
      <c r="B133" s="25" t="s">
        <v>25</v>
      </c>
      <c r="C133" s="8"/>
      <c r="D133" s="8"/>
      <c r="E133" s="54">
        <v>2.37</v>
      </c>
      <c r="F133" s="77">
        <v>14.89</v>
      </c>
      <c r="G133" s="54">
        <v>78.95</v>
      </c>
      <c r="H133" s="78">
        <v>3.27</v>
      </c>
      <c r="I133" s="78">
        <v>3.27</v>
      </c>
      <c r="J133" s="78">
        <v>3.31</v>
      </c>
      <c r="K133" s="78">
        <v>3.31</v>
      </c>
      <c r="L133" s="78">
        <v>3.31</v>
      </c>
      <c r="M133" s="78">
        <v>3.31</v>
      </c>
    </row>
    <row r="134" spans="1:13" s="3" customFormat="1" ht="12.75">
      <c r="A134" s="24" t="s">
        <v>184</v>
      </c>
      <c r="B134" s="25" t="s">
        <v>25</v>
      </c>
      <c r="C134" s="8"/>
      <c r="D134" s="8"/>
      <c r="E134" s="54">
        <v>0</v>
      </c>
      <c r="F134" s="77">
        <v>0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  <c r="L134" s="54">
        <v>0</v>
      </c>
      <c r="M134" s="54">
        <v>0</v>
      </c>
    </row>
    <row r="135" spans="1:13" s="3" customFormat="1" ht="12.75">
      <c r="A135" s="27" t="s">
        <v>116</v>
      </c>
      <c r="B135" s="25" t="s">
        <v>25</v>
      </c>
      <c r="C135" s="8"/>
      <c r="D135" s="8"/>
      <c r="E135" s="54">
        <f>E137+E138+E140+E141+E142+E143+E144+E145+E146+E147+E148+E149+E150+E151</f>
        <v>77.34</v>
      </c>
      <c r="F135" s="77">
        <f>F137+F138+F140+F141+F142+F143+F144+F145+F146+F147+F148+F149+F150+F151</f>
        <v>113.15</v>
      </c>
      <c r="G135" s="54">
        <f aca="true" t="shared" si="2" ref="G135:M135">G137+G138+G140+G141+G142+G143+G144+G145+G146+G147+G148+G149+G150+G151</f>
        <v>197.48999999999998</v>
      </c>
      <c r="H135" s="54">
        <f t="shared" si="2"/>
        <v>87.33000000000001</v>
      </c>
      <c r="I135" s="54">
        <f t="shared" si="2"/>
        <v>87.45</v>
      </c>
      <c r="J135" s="54">
        <f t="shared" si="2"/>
        <v>88.55000000000003</v>
      </c>
      <c r="K135" s="54">
        <f t="shared" si="2"/>
        <v>88.64999999999999</v>
      </c>
      <c r="L135" s="54">
        <f t="shared" si="2"/>
        <v>88.55000000000003</v>
      </c>
      <c r="M135" s="54">
        <f t="shared" si="2"/>
        <v>88.64999999999999</v>
      </c>
    </row>
    <row r="136" spans="1:13" s="3" customFormat="1" ht="12.75">
      <c r="A136" s="24" t="s">
        <v>117</v>
      </c>
      <c r="B136" s="25"/>
      <c r="C136" s="8"/>
      <c r="D136" s="8"/>
      <c r="E136" s="54"/>
      <c r="F136" s="77"/>
      <c r="G136" s="54"/>
      <c r="H136" s="78"/>
      <c r="I136" s="78"/>
      <c r="J136" s="78"/>
      <c r="K136" s="78"/>
      <c r="L136" s="78"/>
      <c r="M136" s="78"/>
    </row>
    <row r="137" spans="1:13" s="3" customFormat="1" ht="12.75">
      <c r="A137" s="24" t="s">
        <v>118</v>
      </c>
      <c r="B137" s="25" t="s">
        <v>25</v>
      </c>
      <c r="C137" s="8"/>
      <c r="D137" s="8"/>
      <c r="E137" s="54">
        <v>33.78</v>
      </c>
      <c r="F137" s="77">
        <v>39.69</v>
      </c>
      <c r="G137" s="54">
        <v>47.72</v>
      </c>
      <c r="H137" s="78">
        <v>41.47</v>
      </c>
      <c r="I137" s="78">
        <v>41.49</v>
      </c>
      <c r="J137" s="78">
        <v>45.03</v>
      </c>
      <c r="K137" s="78">
        <v>45.05</v>
      </c>
      <c r="L137" s="78">
        <v>45.03</v>
      </c>
      <c r="M137" s="78">
        <v>45.05</v>
      </c>
    </row>
    <row r="138" spans="1:13" s="3" customFormat="1" ht="12.75">
      <c r="A138" s="24" t="s">
        <v>119</v>
      </c>
      <c r="B138" s="25" t="s">
        <v>25</v>
      </c>
      <c r="C138" s="8"/>
      <c r="D138" s="8"/>
      <c r="E138" s="54">
        <v>0.18</v>
      </c>
      <c r="F138" s="77">
        <v>0.19</v>
      </c>
      <c r="G138" s="54">
        <v>0.25</v>
      </c>
      <c r="H138" s="78">
        <v>0.23</v>
      </c>
      <c r="I138" s="78">
        <v>0.25</v>
      </c>
      <c r="J138" s="78">
        <v>0.24</v>
      </c>
      <c r="K138" s="78">
        <v>0.26</v>
      </c>
      <c r="L138" s="78">
        <v>0.24</v>
      </c>
      <c r="M138" s="78">
        <v>0.26</v>
      </c>
    </row>
    <row r="139" spans="1:13" s="3" customFormat="1" ht="25.5" hidden="1">
      <c r="A139" s="24" t="s">
        <v>32</v>
      </c>
      <c r="B139" s="25" t="s">
        <v>25</v>
      </c>
      <c r="C139" s="8"/>
      <c r="D139" s="8"/>
      <c r="E139" s="54"/>
      <c r="F139" s="77"/>
      <c r="G139" s="54"/>
      <c r="H139" s="78"/>
      <c r="I139" s="80"/>
      <c r="J139" s="78"/>
      <c r="K139" s="81"/>
      <c r="L139" s="78"/>
      <c r="M139" s="82"/>
    </row>
    <row r="140" spans="1:13" s="3" customFormat="1" ht="25.5">
      <c r="A140" s="24" t="s">
        <v>120</v>
      </c>
      <c r="B140" s="25" t="s">
        <v>25</v>
      </c>
      <c r="C140" s="8"/>
      <c r="D140" s="8"/>
      <c r="E140" s="54">
        <v>0.92</v>
      </c>
      <c r="F140" s="77">
        <v>1.03</v>
      </c>
      <c r="G140" s="54">
        <v>1.09</v>
      </c>
      <c r="H140" s="78">
        <v>0.47</v>
      </c>
      <c r="I140" s="78">
        <v>0.5</v>
      </c>
      <c r="J140" s="78">
        <v>0</v>
      </c>
      <c r="K140" s="78">
        <v>0</v>
      </c>
      <c r="L140" s="78">
        <v>0</v>
      </c>
      <c r="M140" s="78">
        <v>0</v>
      </c>
    </row>
    <row r="141" spans="1:13" s="3" customFormat="1" ht="12.75">
      <c r="A141" s="24" t="s">
        <v>121</v>
      </c>
      <c r="B141" s="25" t="s">
        <v>25</v>
      </c>
      <c r="C141" s="8"/>
      <c r="D141" s="8"/>
      <c r="E141" s="54">
        <v>9.47</v>
      </c>
      <c r="F141" s="77">
        <v>10.24</v>
      </c>
      <c r="G141" s="54">
        <v>37.64</v>
      </c>
      <c r="H141" s="78">
        <v>9.88</v>
      </c>
      <c r="I141" s="78">
        <v>9.91</v>
      </c>
      <c r="J141" s="78">
        <v>7.35</v>
      </c>
      <c r="K141" s="78">
        <v>7.37</v>
      </c>
      <c r="L141" s="78">
        <v>7.35</v>
      </c>
      <c r="M141" s="78">
        <v>7.37</v>
      </c>
    </row>
    <row r="142" spans="1:13" s="3" customFormat="1" ht="12.75">
      <c r="A142" s="24" t="s">
        <v>122</v>
      </c>
      <c r="B142" s="25" t="s">
        <v>25</v>
      </c>
      <c r="C142" s="8"/>
      <c r="D142" s="8"/>
      <c r="E142" s="54">
        <v>4.97</v>
      </c>
      <c r="F142" s="77">
        <v>10.94</v>
      </c>
      <c r="G142" s="54">
        <v>70.71</v>
      </c>
      <c r="H142" s="78">
        <v>4.26</v>
      </c>
      <c r="I142" s="78">
        <v>4.27</v>
      </c>
      <c r="J142" s="78">
        <v>5.4</v>
      </c>
      <c r="K142" s="78">
        <v>5.42</v>
      </c>
      <c r="L142" s="78">
        <v>5.4</v>
      </c>
      <c r="M142" s="78">
        <v>5.42</v>
      </c>
    </row>
    <row r="143" spans="1:13" s="3" customFormat="1" ht="12.75">
      <c r="A143" s="24" t="s">
        <v>123</v>
      </c>
      <c r="B143" s="25" t="s">
        <v>25</v>
      </c>
      <c r="C143" s="8"/>
      <c r="D143" s="8"/>
      <c r="E143" s="54">
        <v>0.32</v>
      </c>
      <c r="F143" s="77">
        <v>0</v>
      </c>
      <c r="G143" s="54">
        <v>0.94</v>
      </c>
      <c r="H143" s="78">
        <v>0.02</v>
      </c>
      <c r="I143" s="78">
        <v>0</v>
      </c>
      <c r="J143" s="78">
        <v>0.02</v>
      </c>
      <c r="K143" s="78">
        <v>0</v>
      </c>
      <c r="L143" s="78">
        <v>0.02</v>
      </c>
      <c r="M143" s="78">
        <v>0</v>
      </c>
    </row>
    <row r="144" spans="1:13" s="3" customFormat="1" ht="12.75">
      <c r="A144" s="24" t="s">
        <v>148</v>
      </c>
      <c r="B144" s="25" t="s">
        <v>25</v>
      </c>
      <c r="C144" s="8"/>
      <c r="D144" s="8"/>
      <c r="E144" s="54">
        <v>0</v>
      </c>
      <c r="F144" s="77">
        <v>0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</row>
    <row r="145" spans="1:13" s="3" customFormat="1" ht="12.75">
      <c r="A145" s="24" t="s">
        <v>149</v>
      </c>
      <c r="B145" s="25" t="s">
        <v>25</v>
      </c>
      <c r="C145" s="8"/>
      <c r="D145" s="8"/>
      <c r="E145" s="54">
        <v>16.33</v>
      </c>
      <c r="F145" s="77">
        <v>35.69</v>
      </c>
      <c r="G145" s="54">
        <v>23.79</v>
      </c>
      <c r="H145" s="78">
        <v>16.6</v>
      </c>
      <c r="I145" s="78">
        <v>16.61</v>
      </c>
      <c r="J145" s="78">
        <v>16.57</v>
      </c>
      <c r="K145" s="78">
        <v>16.58</v>
      </c>
      <c r="L145" s="78">
        <v>16.57</v>
      </c>
      <c r="M145" s="78">
        <v>16.58</v>
      </c>
    </row>
    <row r="146" spans="1:13" s="3" customFormat="1" ht="12.75">
      <c r="A146" s="24" t="s">
        <v>150</v>
      </c>
      <c r="B146" s="25" t="s">
        <v>25</v>
      </c>
      <c r="C146" s="8"/>
      <c r="D146" s="8"/>
      <c r="E146" s="54">
        <v>0</v>
      </c>
      <c r="F146" s="77">
        <v>0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</row>
    <row r="147" spans="1:13" s="3" customFormat="1" ht="12.75">
      <c r="A147" s="24" t="s">
        <v>147</v>
      </c>
      <c r="B147" s="25" t="s">
        <v>25</v>
      </c>
      <c r="C147" s="8"/>
      <c r="D147" s="8"/>
      <c r="E147" s="54">
        <v>0.06</v>
      </c>
      <c r="F147" s="77">
        <v>0.45</v>
      </c>
      <c r="G147" s="54">
        <v>0.35</v>
      </c>
      <c r="H147" s="78">
        <v>0.06</v>
      </c>
      <c r="I147" s="78">
        <v>0.06</v>
      </c>
      <c r="J147" s="78">
        <v>0.06</v>
      </c>
      <c r="K147" s="78">
        <v>0.06</v>
      </c>
      <c r="L147" s="78">
        <v>0.06</v>
      </c>
      <c r="M147" s="78">
        <v>0.06</v>
      </c>
    </row>
    <row r="148" spans="1:13" s="3" customFormat="1" ht="12.75">
      <c r="A148" s="24" t="s">
        <v>124</v>
      </c>
      <c r="B148" s="25" t="s">
        <v>25</v>
      </c>
      <c r="C148" s="8"/>
      <c r="D148" s="8"/>
      <c r="E148" s="54">
        <v>10.2</v>
      </c>
      <c r="F148" s="77">
        <v>13.87</v>
      </c>
      <c r="G148" s="54">
        <v>13.6</v>
      </c>
      <c r="H148" s="78">
        <v>12.78</v>
      </c>
      <c r="I148" s="78">
        <v>12.78</v>
      </c>
      <c r="J148" s="78">
        <v>12.18</v>
      </c>
      <c r="K148" s="78">
        <v>12.19</v>
      </c>
      <c r="L148" s="78">
        <v>12.18</v>
      </c>
      <c r="M148" s="78">
        <v>12.19</v>
      </c>
    </row>
    <row r="149" spans="1:13" s="3" customFormat="1" ht="12.75">
      <c r="A149" s="24" t="s">
        <v>125</v>
      </c>
      <c r="B149" s="25" t="s">
        <v>25</v>
      </c>
      <c r="C149" s="8"/>
      <c r="D149" s="8"/>
      <c r="E149" s="54">
        <v>1.11</v>
      </c>
      <c r="F149" s="77">
        <v>1.05</v>
      </c>
      <c r="G149" s="54">
        <v>1.4</v>
      </c>
      <c r="H149" s="78">
        <v>1.56</v>
      </c>
      <c r="I149" s="78">
        <v>1.58</v>
      </c>
      <c r="J149" s="78">
        <v>1.7</v>
      </c>
      <c r="K149" s="78">
        <v>1.72</v>
      </c>
      <c r="L149" s="78">
        <v>1.7</v>
      </c>
      <c r="M149" s="78">
        <v>1.72</v>
      </c>
    </row>
    <row r="150" spans="1:13" s="3" customFormat="1" ht="12.75">
      <c r="A150" s="24" t="s">
        <v>151</v>
      </c>
      <c r="B150" s="25" t="s">
        <v>25</v>
      </c>
      <c r="C150" s="8"/>
      <c r="D150" s="8"/>
      <c r="E150" s="54">
        <v>0</v>
      </c>
      <c r="F150" s="77">
        <v>0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4">
        <v>0</v>
      </c>
      <c r="M150" s="54">
        <v>0</v>
      </c>
    </row>
    <row r="151" spans="1:13" s="5" customFormat="1" ht="12.75">
      <c r="A151" s="24" t="s">
        <v>185</v>
      </c>
      <c r="B151" s="25" t="s">
        <v>25</v>
      </c>
      <c r="C151" s="8"/>
      <c r="D151" s="8"/>
      <c r="E151" s="54">
        <v>0</v>
      </c>
      <c r="F151" s="77">
        <v>0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</row>
    <row r="152" spans="1:13" s="5" customFormat="1" ht="25.5">
      <c r="A152" s="36" t="s">
        <v>152</v>
      </c>
      <c r="B152" s="25" t="s">
        <v>25</v>
      </c>
      <c r="C152" s="8"/>
      <c r="D152" s="8"/>
      <c r="E152" s="54">
        <f>E121-E135</f>
        <v>51.920000000000016</v>
      </c>
      <c r="F152" s="77">
        <f>F121-F135</f>
        <v>1.3900000000000006</v>
      </c>
      <c r="G152" s="54">
        <f aca="true" t="shared" si="3" ref="G152:M152">G121-G135</f>
        <v>-34.17999999999998</v>
      </c>
      <c r="H152" s="54">
        <f t="shared" si="3"/>
        <v>-1.0200000000000244</v>
      </c>
      <c r="I152" s="54">
        <f t="shared" si="3"/>
        <v>-0.9400000000000119</v>
      </c>
      <c r="J152" s="54">
        <f t="shared" si="3"/>
        <v>0</v>
      </c>
      <c r="K152" s="54">
        <f t="shared" si="3"/>
        <v>0</v>
      </c>
      <c r="L152" s="54">
        <f t="shared" si="3"/>
        <v>0</v>
      </c>
      <c r="M152" s="54">
        <f t="shared" si="3"/>
        <v>0</v>
      </c>
    </row>
    <row r="153" spans="1:13" ht="18" customHeight="1">
      <c r="A153" s="107" t="s">
        <v>193</v>
      </c>
      <c r="B153" s="108"/>
      <c r="C153" s="108"/>
      <c r="D153" s="108"/>
      <c r="E153" s="108"/>
      <c r="F153" s="108"/>
      <c r="G153" s="111"/>
      <c r="H153" s="111"/>
      <c r="I153" s="111"/>
      <c r="J153" s="111"/>
      <c r="K153" s="111"/>
      <c r="L153" s="111"/>
      <c r="M153" s="111"/>
    </row>
    <row r="154" spans="1:13" s="3" customFormat="1" ht="12.75">
      <c r="A154" s="37" t="s">
        <v>126</v>
      </c>
      <c r="B154" s="25" t="s">
        <v>175</v>
      </c>
      <c r="C154" s="8"/>
      <c r="D154" s="8"/>
      <c r="E154" s="51">
        <v>3.143</v>
      </c>
      <c r="F154" s="51">
        <v>3.126</v>
      </c>
      <c r="G154" s="51">
        <v>3.141</v>
      </c>
      <c r="H154" s="51">
        <v>3.137</v>
      </c>
      <c r="I154" s="51">
        <v>3.141</v>
      </c>
      <c r="J154" s="51">
        <v>3.137</v>
      </c>
      <c r="K154" s="51">
        <v>3.141</v>
      </c>
      <c r="L154" s="51">
        <v>3.137</v>
      </c>
      <c r="M154" s="51">
        <v>3.141</v>
      </c>
    </row>
    <row r="155" spans="1:13" s="3" customFormat="1" ht="12.75">
      <c r="A155" s="37" t="s">
        <v>127</v>
      </c>
      <c r="B155" s="25" t="s">
        <v>175</v>
      </c>
      <c r="C155" s="8"/>
      <c r="D155" s="8"/>
      <c r="E155" s="51">
        <v>5.152</v>
      </c>
      <c r="F155" s="51">
        <v>5.135</v>
      </c>
      <c r="G155" s="51">
        <v>5.15</v>
      </c>
      <c r="H155" s="51">
        <v>5.146</v>
      </c>
      <c r="I155" s="51">
        <v>5.15</v>
      </c>
      <c r="J155" s="51">
        <v>5.146</v>
      </c>
      <c r="K155" s="51">
        <v>5.15</v>
      </c>
      <c r="L155" s="51">
        <v>5.146</v>
      </c>
      <c r="M155" s="51">
        <v>5.15</v>
      </c>
    </row>
    <row r="156" spans="1:13" s="3" customFormat="1" ht="15.75" customHeight="1">
      <c r="A156" s="112" t="s">
        <v>129</v>
      </c>
      <c r="B156" s="38" t="s">
        <v>174</v>
      </c>
      <c r="C156" s="8"/>
      <c r="D156" s="8"/>
      <c r="E156" s="66">
        <f>((E123*1000000*100/10)*100/13)/E155/12/1000</f>
        <v>119371.11801242236</v>
      </c>
      <c r="F156" s="66">
        <f aca="true" t="shared" si="4" ref="F156:M156">((F123*1000000*100/10)*100/13)/F155/12/1000</f>
        <v>69433.00127331285</v>
      </c>
      <c r="G156" s="66">
        <f t="shared" si="4"/>
        <v>57256.65919840676</v>
      </c>
      <c r="H156" s="66">
        <f t="shared" si="4"/>
        <v>55594.58678386</v>
      </c>
      <c r="I156" s="66">
        <f t="shared" si="4"/>
        <v>55576.30072193179</v>
      </c>
      <c r="J156" s="66">
        <f t="shared" si="4"/>
        <v>58746.15085652784</v>
      </c>
      <c r="K156" s="66">
        <f t="shared" si="4"/>
        <v>58750.311177495634</v>
      </c>
      <c r="L156" s="66">
        <f t="shared" si="4"/>
        <v>58746.15085652784</v>
      </c>
      <c r="M156" s="66">
        <f t="shared" si="4"/>
        <v>58750.311177495634</v>
      </c>
    </row>
    <row r="157" spans="1:13" s="3" customFormat="1" ht="25.5">
      <c r="A157" s="112"/>
      <c r="B157" s="39" t="s">
        <v>107</v>
      </c>
      <c r="C157" s="8"/>
      <c r="D157" s="8"/>
      <c r="E157" s="51">
        <v>10.38</v>
      </c>
      <c r="F157" s="66">
        <f>F156*100/E156-100</f>
        <v>-41.83433779510442</v>
      </c>
      <c r="G157" s="66">
        <f>G156*100/F156-100</f>
        <v>-17.536822334635517</v>
      </c>
      <c r="H157" s="66">
        <f>H156*100/G156-100</f>
        <v>-2.902845604014942</v>
      </c>
      <c r="I157" s="66">
        <f>I156*100/G156-100</f>
        <v>-2.934782608695656</v>
      </c>
      <c r="J157" s="66">
        <f>J156*100/H156-100</f>
        <v>5.668832623795652</v>
      </c>
      <c r="K157" s="66">
        <f>K156*100/I156-100</f>
        <v>5.71108622620379</v>
      </c>
      <c r="L157" s="66">
        <f>L156*100/J156-100</f>
        <v>0</v>
      </c>
      <c r="M157" s="66">
        <f>M156*100/K156-100</f>
        <v>0</v>
      </c>
    </row>
    <row r="158" spans="1:13" s="3" customFormat="1" ht="25.5">
      <c r="A158" s="24" t="s">
        <v>128</v>
      </c>
      <c r="B158" s="25" t="s">
        <v>4</v>
      </c>
      <c r="C158" s="8"/>
      <c r="D158" s="8"/>
      <c r="E158" s="51">
        <v>1592</v>
      </c>
      <c r="F158" s="51">
        <v>1592</v>
      </c>
      <c r="G158" s="51">
        <v>1592</v>
      </c>
      <c r="H158" s="51">
        <v>1592</v>
      </c>
      <c r="I158" s="51">
        <v>1592</v>
      </c>
      <c r="J158" s="51">
        <v>1592</v>
      </c>
      <c r="K158" s="51">
        <v>1592</v>
      </c>
      <c r="L158" s="51">
        <v>1592</v>
      </c>
      <c r="M158" s="51">
        <v>1592</v>
      </c>
    </row>
    <row r="159" spans="1:13" s="3" customFormat="1" ht="25.5">
      <c r="A159" s="24" t="s">
        <v>35</v>
      </c>
      <c r="B159" s="25" t="s">
        <v>65</v>
      </c>
      <c r="C159" s="8"/>
      <c r="D159" s="8"/>
      <c r="E159" s="66">
        <f>E155*E156*12/1000</f>
        <v>7380</v>
      </c>
      <c r="F159" s="66">
        <f aca="true" t="shared" si="5" ref="F159:M159">F155*F156*12/1000</f>
        <v>4278.461538461538</v>
      </c>
      <c r="G159" s="66">
        <f>G155*G156*12/1000</f>
        <v>3538.4615384615386</v>
      </c>
      <c r="H159" s="66">
        <f t="shared" si="5"/>
        <v>3433.076923076923</v>
      </c>
      <c r="I159" s="66">
        <f t="shared" si="5"/>
        <v>3434.6153846153848</v>
      </c>
      <c r="J159" s="66">
        <f t="shared" si="5"/>
        <v>3627.692307692307</v>
      </c>
      <c r="K159" s="66">
        <f t="shared" si="5"/>
        <v>3630.769230769231</v>
      </c>
      <c r="L159" s="66">
        <f t="shared" si="5"/>
        <v>3627.692307692307</v>
      </c>
      <c r="M159" s="66">
        <f t="shared" si="5"/>
        <v>3630.769230769231</v>
      </c>
    </row>
    <row r="160" spans="1:13" s="3" customFormat="1" ht="25.5">
      <c r="A160" s="40" t="s">
        <v>130</v>
      </c>
      <c r="B160" s="39" t="s">
        <v>13</v>
      </c>
      <c r="C160" s="8"/>
      <c r="D160" s="8"/>
      <c r="E160" s="55">
        <f aca="true" t="shared" si="6" ref="E160:M160">E161*100/E154/1000</f>
        <v>1.7181037225580655</v>
      </c>
      <c r="F160" s="55">
        <f t="shared" si="6"/>
        <v>0.22392834293026231</v>
      </c>
      <c r="G160" s="55">
        <f>G161*100/G154/1000</f>
        <v>0.22285896211397643</v>
      </c>
      <c r="H160" s="55">
        <f t="shared" si="6"/>
        <v>0.31877590054191907</v>
      </c>
      <c r="I160" s="55">
        <f t="shared" si="6"/>
        <v>0.22285896211397643</v>
      </c>
      <c r="J160" s="55">
        <f t="shared" si="6"/>
        <v>0.31877590054191907</v>
      </c>
      <c r="K160" s="55">
        <f t="shared" si="6"/>
        <v>0.22285896211397643</v>
      </c>
      <c r="L160" s="55">
        <f t="shared" si="6"/>
        <v>0.31877590054191907</v>
      </c>
      <c r="M160" s="55">
        <f t="shared" si="6"/>
        <v>0.22285896211397643</v>
      </c>
    </row>
    <row r="161" spans="1:13" s="3" customFormat="1" ht="38.25">
      <c r="A161" s="40" t="s">
        <v>131</v>
      </c>
      <c r="B161" s="25" t="s">
        <v>20</v>
      </c>
      <c r="C161" s="8"/>
      <c r="D161" s="8"/>
      <c r="E161" s="51">
        <v>54</v>
      </c>
      <c r="F161" s="51">
        <v>7</v>
      </c>
      <c r="G161" s="51">
        <v>7</v>
      </c>
      <c r="H161" s="51">
        <v>10</v>
      </c>
      <c r="I161" s="51">
        <v>7</v>
      </c>
      <c r="J161" s="51">
        <v>10</v>
      </c>
      <c r="K161" s="51">
        <v>7</v>
      </c>
      <c r="L161" s="51">
        <v>10</v>
      </c>
      <c r="M161" s="51">
        <v>7</v>
      </c>
    </row>
    <row r="162" spans="1:13" ht="18.75" customHeight="1">
      <c r="A162" s="107" t="s">
        <v>160</v>
      </c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</row>
    <row r="163" spans="1:13" s="3" customFormat="1" ht="12.75">
      <c r="A163" s="24" t="s">
        <v>132</v>
      </c>
      <c r="B163" s="25" t="s">
        <v>29</v>
      </c>
      <c r="C163" s="8"/>
      <c r="D163" s="8"/>
      <c r="E163" s="51">
        <v>156.45</v>
      </c>
      <c r="F163" s="51">
        <v>156.45</v>
      </c>
      <c r="G163" s="51">
        <v>156.45</v>
      </c>
      <c r="H163" s="51">
        <v>156.45</v>
      </c>
      <c r="I163" s="51">
        <v>156.45</v>
      </c>
      <c r="J163" s="51">
        <v>156.45</v>
      </c>
      <c r="K163" s="51">
        <v>156.45</v>
      </c>
      <c r="L163" s="51">
        <v>156.45</v>
      </c>
      <c r="M163" s="51">
        <v>156.45</v>
      </c>
    </row>
    <row r="164" spans="1:13" s="3" customFormat="1" ht="25.5">
      <c r="A164" s="24" t="s">
        <v>133</v>
      </c>
      <c r="B164" s="25" t="s">
        <v>104</v>
      </c>
      <c r="C164" s="8"/>
      <c r="D164" s="8"/>
      <c r="E164" s="51">
        <v>26.78</v>
      </c>
      <c r="F164" s="51">
        <v>26.78</v>
      </c>
      <c r="G164" s="51">
        <v>26.78</v>
      </c>
      <c r="H164" s="51">
        <v>26.78</v>
      </c>
      <c r="I164" s="51">
        <v>26.72</v>
      </c>
      <c r="J164" s="51">
        <v>26.78</v>
      </c>
      <c r="K164" s="51">
        <v>26.72</v>
      </c>
      <c r="L164" s="51">
        <v>26.78</v>
      </c>
      <c r="M164" s="51">
        <v>26.72</v>
      </c>
    </row>
    <row r="165" spans="1:13" s="3" customFormat="1" ht="25.5">
      <c r="A165" s="24" t="s">
        <v>134</v>
      </c>
      <c r="B165" s="25" t="s">
        <v>181</v>
      </c>
      <c r="C165" s="8"/>
      <c r="D165" s="8"/>
      <c r="E165" s="51">
        <v>0.46</v>
      </c>
      <c r="F165" s="51">
        <v>0.46</v>
      </c>
      <c r="G165" s="51">
        <v>0.46</v>
      </c>
      <c r="H165" s="51">
        <v>0.46</v>
      </c>
      <c r="I165" s="51">
        <v>0.46</v>
      </c>
      <c r="J165" s="51">
        <v>0.46</v>
      </c>
      <c r="K165" s="51">
        <v>0.46</v>
      </c>
      <c r="L165" s="51">
        <v>0.46</v>
      </c>
      <c r="M165" s="51">
        <v>0.46</v>
      </c>
    </row>
    <row r="166" spans="1:13" s="3" customFormat="1" ht="51">
      <c r="A166" s="24" t="s">
        <v>176</v>
      </c>
      <c r="B166" s="25" t="s">
        <v>30</v>
      </c>
      <c r="C166" s="8"/>
      <c r="D166" s="8"/>
      <c r="E166" s="51">
        <v>0.76</v>
      </c>
      <c r="F166" s="51">
        <v>0.76</v>
      </c>
      <c r="G166" s="51">
        <v>0.76</v>
      </c>
      <c r="H166" s="51">
        <v>0.76</v>
      </c>
      <c r="I166" s="51">
        <v>0.76</v>
      </c>
      <c r="J166" s="51">
        <v>0.76</v>
      </c>
      <c r="K166" s="51">
        <v>0.76</v>
      </c>
      <c r="L166" s="51">
        <v>0.76</v>
      </c>
      <c r="M166" s="51">
        <v>0.76</v>
      </c>
    </row>
    <row r="167" spans="1:13" s="3" customFormat="1" ht="12.75">
      <c r="A167" s="24" t="s">
        <v>180</v>
      </c>
      <c r="B167" s="25" t="s">
        <v>30</v>
      </c>
      <c r="C167" s="8"/>
      <c r="D167" s="8"/>
      <c r="E167" s="51">
        <v>0.76</v>
      </c>
      <c r="F167" s="51">
        <v>0.76</v>
      </c>
      <c r="G167" s="51">
        <v>0.76</v>
      </c>
      <c r="H167" s="51">
        <v>0.76</v>
      </c>
      <c r="I167" s="51">
        <v>0.76</v>
      </c>
      <c r="J167" s="51">
        <v>0.76</v>
      </c>
      <c r="K167" s="51">
        <v>0.76</v>
      </c>
      <c r="L167" s="51">
        <v>0.76</v>
      </c>
      <c r="M167" s="51">
        <v>0.76</v>
      </c>
    </row>
    <row r="168" spans="1:13" s="3" customFormat="1" ht="12.75">
      <c r="A168" s="24" t="s">
        <v>135</v>
      </c>
      <c r="B168" s="25" t="s">
        <v>30</v>
      </c>
      <c r="C168" s="8"/>
      <c r="D168" s="8"/>
      <c r="E168" s="51">
        <v>0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</row>
    <row r="169" spans="1:13" s="3" customFormat="1" ht="12.75">
      <c r="A169" s="24" t="s">
        <v>136</v>
      </c>
      <c r="B169" s="25"/>
      <c r="C169" s="8"/>
      <c r="D169" s="8"/>
      <c r="E169" s="51"/>
      <c r="F169" s="51"/>
      <c r="G169" s="51"/>
      <c r="H169" s="51"/>
      <c r="I169" s="51"/>
      <c r="J169" s="64"/>
      <c r="K169" s="64"/>
      <c r="L169" s="64"/>
      <c r="M169" s="64"/>
    </row>
    <row r="170" spans="1:13" s="3" customFormat="1" ht="25.5">
      <c r="A170" s="24" t="s">
        <v>137</v>
      </c>
      <c r="B170" s="25" t="s">
        <v>141</v>
      </c>
      <c r="C170" s="8"/>
      <c r="D170" s="8"/>
      <c r="E170" s="51">
        <v>1</v>
      </c>
      <c r="F170" s="51">
        <v>1</v>
      </c>
      <c r="G170" s="51">
        <v>1</v>
      </c>
      <c r="H170" s="51">
        <v>1</v>
      </c>
      <c r="I170" s="51">
        <v>1</v>
      </c>
      <c r="J170" s="51">
        <v>1</v>
      </c>
      <c r="K170" s="51">
        <v>1</v>
      </c>
      <c r="L170" s="51">
        <v>1</v>
      </c>
      <c r="M170" s="51">
        <v>1</v>
      </c>
    </row>
    <row r="171" spans="1:13" s="3" customFormat="1" ht="25.5">
      <c r="A171" s="24" t="s">
        <v>138</v>
      </c>
      <c r="B171" s="25" t="s">
        <v>142</v>
      </c>
      <c r="C171" s="8"/>
      <c r="D171" s="8"/>
      <c r="E171" s="51">
        <v>1</v>
      </c>
      <c r="F171" s="51">
        <v>1</v>
      </c>
      <c r="G171" s="51">
        <v>1</v>
      </c>
      <c r="H171" s="51">
        <v>1</v>
      </c>
      <c r="I171" s="51">
        <v>1</v>
      </c>
      <c r="J171" s="51">
        <v>1</v>
      </c>
      <c r="K171" s="51">
        <v>1</v>
      </c>
      <c r="L171" s="51">
        <v>1</v>
      </c>
      <c r="M171" s="51">
        <v>1</v>
      </c>
    </row>
    <row r="172" spans="1:13" s="3" customFormat="1" ht="25.5">
      <c r="A172" s="24" t="s">
        <v>139</v>
      </c>
      <c r="B172" s="25" t="s">
        <v>140</v>
      </c>
      <c r="C172" s="8"/>
      <c r="D172" s="8"/>
      <c r="E172" s="51">
        <v>2</v>
      </c>
      <c r="F172" s="51">
        <v>2</v>
      </c>
      <c r="G172" s="51">
        <v>2</v>
      </c>
      <c r="H172" s="51">
        <v>2</v>
      </c>
      <c r="I172" s="51">
        <v>2</v>
      </c>
      <c r="J172" s="51">
        <v>2</v>
      </c>
      <c r="K172" s="51">
        <v>2</v>
      </c>
      <c r="L172" s="51">
        <v>2</v>
      </c>
      <c r="M172" s="51">
        <v>2</v>
      </c>
    </row>
    <row r="173" spans="1:13" ht="12.75" hidden="1">
      <c r="A173" s="14"/>
      <c r="B173" s="9"/>
      <c r="C173" s="10"/>
      <c r="D173" s="10"/>
      <c r="E173" s="74"/>
      <c r="F173" s="74"/>
      <c r="G173" s="74"/>
      <c r="H173" s="74"/>
      <c r="I173" s="74"/>
      <c r="J173" s="67"/>
      <c r="K173" s="67"/>
      <c r="L173" s="67"/>
      <c r="M173" s="67"/>
    </row>
    <row r="174" spans="1:13" ht="12.75" hidden="1">
      <c r="A174" s="12"/>
      <c r="B174" s="6"/>
      <c r="C174" s="8"/>
      <c r="D174" s="8"/>
      <c r="E174" s="75"/>
      <c r="F174" s="75"/>
      <c r="G174" s="75"/>
      <c r="H174" s="75"/>
      <c r="I174" s="75"/>
      <c r="J174" s="59"/>
      <c r="K174" s="59"/>
      <c r="L174" s="59"/>
      <c r="M174" s="59"/>
    </row>
    <row r="175" spans="1:13" ht="12.75" hidden="1">
      <c r="A175" s="12"/>
      <c r="B175" s="6"/>
      <c r="C175" s="8"/>
      <c r="D175" s="8"/>
      <c r="E175" s="75"/>
      <c r="F175" s="75"/>
      <c r="G175" s="75"/>
      <c r="H175" s="75"/>
      <c r="I175" s="75"/>
      <c r="J175" s="59"/>
      <c r="K175" s="59"/>
      <c r="L175" s="59"/>
      <c r="M175" s="59"/>
    </row>
    <row r="176" spans="1:13" ht="12.75" hidden="1">
      <c r="A176" s="12"/>
      <c r="B176" s="6"/>
      <c r="C176" s="8"/>
      <c r="D176" s="8"/>
      <c r="E176" s="75"/>
      <c r="F176" s="75"/>
      <c r="G176" s="75"/>
      <c r="H176" s="75"/>
      <c r="I176" s="75"/>
      <c r="J176" s="59"/>
      <c r="K176" s="59"/>
      <c r="L176" s="59"/>
      <c r="M176" s="59"/>
    </row>
    <row r="177" spans="1:13" ht="12.75" hidden="1">
      <c r="A177" s="12"/>
      <c r="B177" s="6"/>
      <c r="C177" s="8"/>
      <c r="D177" s="8"/>
      <c r="E177" s="75"/>
      <c r="F177" s="75"/>
      <c r="G177" s="75"/>
      <c r="H177" s="75"/>
      <c r="I177" s="75"/>
      <c r="J177" s="59"/>
      <c r="K177" s="59"/>
      <c r="L177" s="59"/>
      <c r="M177" s="59"/>
    </row>
    <row r="178" spans="1:13" ht="12.75" hidden="1">
      <c r="A178" s="12"/>
      <c r="B178" s="6"/>
      <c r="C178" s="8"/>
      <c r="D178" s="8"/>
      <c r="E178" s="75"/>
      <c r="F178" s="75"/>
      <c r="G178" s="75"/>
      <c r="H178" s="75"/>
      <c r="I178" s="75"/>
      <c r="J178" s="59"/>
      <c r="K178" s="59"/>
      <c r="L178" s="59"/>
      <c r="M178" s="59"/>
    </row>
    <row r="179" spans="1:13" ht="12.75" hidden="1">
      <c r="A179" s="12"/>
      <c r="B179" s="6"/>
      <c r="C179" s="8"/>
      <c r="D179" s="8"/>
      <c r="E179" s="75"/>
      <c r="F179" s="75"/>
      <c r="G179" s="75"/>
      <c r="H179" s="75"/>
      <c r="I179" s="75"/>
      <c r="J179" s="59"/>
      <c r="K179" s="59"/>
      <c r="L179" s="59"/>
      <c r="M179" s="59"/>
    </row>
    <row r="180" spans="1:13" ht="12.75" hidden="1">
      <c r="A180" s="12"/>
      <c r="B180" s="6"/>
      <c r="C180" s="8"/>
      <c r="D180" s="8"/>
      <c r="E180" s="75"/>
      <c r="F180" s="75"/>
      <c r="G180" s="75"/>
      <c r="H180" s="75"/>
      <c r="I180" s="75"/>
      <c r="J180" s="59"/>
      <c r="K180" s="59"/>
      <c r="L180" s="59"/>
      <c r="M180" s="59"/>
    </row>
    <row r="181" spans="1:13" ht="12.75" hidden="1">
      <c r="A181" s="12"/>
      <c r="B181" s="6"/>
      <c r="C181" s="8"/>
      <c r="D181" s="8"/>
      <c r="E181" s="75"/>
      <c r="F181" s="75"/>
      <c r="G181" s="75"/>
      <c r="H181" s="75"/>
      <c r="I181" s="75"/>
      <c r="J181" s="59"/>
      <c r="K181" s="59"/>
      <c r="L181" s="59"/>
      <c r="M181" s="59"/>
    </row>
    <row r="182" spans="1:13" ht="12.75" hidden="1">
      <c r="A182" s="12"/>
      <c r="B182" s="6"/>
      <c r="C182" s="8"/>
      <c r="D182" s="8"/>
      <c r="E182" s="75"/>
      <c r="F182" s="75"/>
      <c r="G182" s="75"/>
      <c r="H182" s="75"/>
      <c r="I182" s="75"/>
      <c r="J182" s="59"/>
      <c r="K182" s="59"/>
      <c r="L182" s="59"/>
      <c r="M182" s="59"/>
    </row>
    <row r="183" spans="1:13" ht="12.75" hidden="1">
      <c r="A183" s="12"/>
      <c r="B183" s="6"/>
      <c r="C183" s="8"/>
      <c r="D183" s="8"/>
      <c r="E183" s="75"/>
      <c r="F183" s="75"/>
      <c r="G183" s="75"/>
      <c r="H183" s="75"/>
      <c r="I183" s="75"/>
      <c r="J183" s="59"/>
      <c r="K183" s="59"/>
      <c r="L183" s="59"/>
      <c r="M183" s="59"/>
    </row>
    <row r="184" spans="1:13" ht="12.75" hidden="1">
      <c r="A184" s="12"/>
      <c r="B184" s="6"/>
      <c r="C184" s="8"/>
      <c r="D184" s="8"/>
      <c r="E184" s="75"/>
      <c r="F184" s="75"/>
      <c r="G184" s="75"/>
      <c r="H184" s="75"/>
      <c r="I184" s="75"/>
      <c r="J184" s="59"/>
      <c r="K184" s="59"/>
      <c r="L184" s="59"/>
      <c r="M184" s="59"/>
    </row>
    <row r="185" spans="1:13" ht="12.75" hidden="1">
      <c r="A185" s="12"/>
      <c r="B185" s="6"/>
      <c r="C185" s="8"/>
      <c r="D185" s="8"/>
      <c r="E185" s="75"/>
      <c r="F185" s="75"/>
      <c r="G185" s="75"/>
      <c r="H185" s="75"/>
      <c r="I185" s="75"/>
      <c r="J185" s="59"/>
      <c r="K185" s="59"/>
      <c r="L185" s="59"/>
      <c r="M185" s="59"/>
    </row>
    <row r="186" spans="1:13" ht="12.75" hidden="1">
      <c r="A186" s="13"/>
      <c r="B186" s="7"/>
      <c r="C186" s="11"/>
      <c r="D186" s="11"/>
      <c r="E186" s="76"/>
      <c r="F186" s="76"/>
      <c r="G186" s="76"/>
      <c r="H186" s="76"/>
      <c r="I186" s="76"/>
      <c r="J186" s="68"/>
      <c r="K186" s="68"/>
      <c r="L186" s="68"/>
      <c r="M186" s="68"/>
    </row>
  </sheetData>
  <sheetProtection/>
  <mergeCells count="30">
    <mergeCell ref="H10:I10"/>
    <mergeCell ref="L10:M10"/>
    <mergeCell ref="H9:M9"/>
    <mergeCell ref="J10:K10"/>
    <mergeCell ref="A86:A87"/>
    <mergeCell ref="A14:M14"/>
    <mergeCell ref="A76:M76"/>
    <mergeCell ref="B9:B12"/>
    <mergeCell ref="F10:F12"/>
    <mergeCell ref="G10:G12"/>
    <mergeCell ref="E9:F9"/>
    <mergeCell ref="A9:A12"/>
    <mergeCell ref="A162:M162"/>
    <mergeCell ref="A83:M83"/>
    <mergeCell ref="A90:M90"/>
    <mergeCell ref="A95:M95"/>
    <mergeCell ref="A103:M103"/>
    <mergeCell ref="A153:M153"/>
    <mergeCell ref="A156:A157"/>
    <mergeCell ref="A120:M120"/>
    <mergeCell ref="A5:M5"/>
    <mergeCell ref="J1:M1"/>
    <mergeCell ref="J2:M2"/>
    <mergeCell ref="J4:M4"/>
    <mergeCell ref="A68:M68"/>
    <mergeCell ref="A71:M71"/>
    <mergeCell ref="A21:M21"/>
    <mergeCell ref="A6:M6"/>
    <mergeCell ref="A7:M7"/>
    <mergeCell ref="E10:E12"/>
  </mergeCells>
  <printOptions/>
  <pageMargins left="0.3937007874015748" right="0.2362204724409449" top="0.3937007874015748" bottom="0.3937007874015748" header="0.31496062992125984" footer="0.5118110236220472"/>
  <pageSetup horizontalDpi="300" verticalDpi="300" orientation="landscape" paperSize="9" scale="77" r:id="rId1"/>
  <headerFooter alignWithMargins="0">
    <oddHeader>&amp;R&amp;P</oddHeader>
  </headerFooter>
  <rowBreaks count="2" manualBreakCount="2">
    <brk id="102" max="12" man="1"/>
    <brk id="14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9.25390625" style="0" customWidth="1"/>
  </cols>
  <sheetData>
    <row r="1" ht="12.75">
      <c r="A1" s="7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Терещенко И.В.</dc:creator>
  <cp:keywords/>
  <dc:description/>
  <cp:lastModifiedBy>skotnikova_up</cp:lastModifiedBy>
  <cp:lastPrinted>2022-10-27T11:52:58Z</cp:lastPrinted>
  <dcterms:created xsi:type="dcterms:W3CDTF">2009-01-19T07:37:54Z</dcterms:created>
  <dcterms:modified xsi:type="dcterms:W3CDTF">2022-10-28T06:27:38Z</dcterms:modified>
  <cp:category/>
  <cp:version/>
  <cp:contentType/>
  <cp:contentStatus/>
</cp:coreProperties>
</file>